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7485" windowHeight="4140"/>
  </bookViews>
  <sheets>
    <sheet name="2010" sheetId="8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33" i="8"/>
  <c r="O32"/>
  <c r="O31"/>
  <c r="F30"/>
  <c r="O30" s="1"/>
  <c r="O29"/>
  <c r="M28"/>
  <c r="D28"/>
  <c r="E27"/>
  <c r="D27"/>
  <c r="C27"/>
  <c r="O27" s="1"/>
  <c r="E26"/>
  <c r="D26"/>
  <c r="C26"/>
  <c r="C25"/>
  <c r="O25" s="1"/>
  <c r="E24"/>
  <c r="O24" s="1"/>
  <c r="D23"/>
  <c r="O23" s="1"/>
  <c r="C22"/>
  <c r="O22" s="1"/>
  <c r="J21"/>
  <c r="F21"/>
  <c r="H20"/>
  <c r="H33" s="1"/>
  <c r="F19"/>
  <c r="E19"/>
  <c r="D19"/>
  <c r="C19"/>
  <c r="N18"/>
  <c r="M18"/>
  <c r="L18"/>
  <c r="K18"/>
  <c r="J18"/>
  <c r="I18"/>
  <c r="E18"/>
  <c r="D18"/>
  <c r="C18"/>
  <c r="C17"/>
  <c r="O17" s="1"/>
  <c r="N16"/>
  <c r="M16"/>
  <c r="L16"/>
  <c r="L33" s="1"/>
  <c r="K16"/>
  <c r="J16"/>
  <c r="I16"/>
  <c r="F16"/>
  <c r="E16"/>
  <c r="D16"/>
  <c r="C16"/>
  <c r="N15"/>
  <c r="N33" s="1"/>
  <c r="M15"/>
  <c r="M33" s="1"/>
  <c r="K15"/>
  <c r="J15"/>
  <c r="J33" s="1"/>
  <c r="I15"/>
  <c r="F15"/>
  <c r="E15"/>
  <c r="D15"/>
  <c r="C15"/>
  <c r="F33" l="1"/>
  <c r="O15"/>
  <c r="O16"/>
  <c r="O19"/>
  <c r="C33"/>
  <c r="E33"/>
  <c r="I33"/>
  <c r="K33"/>
  <c r="O18"/>
  <c r="O21"/>
  <c r="O26"/>
  <c r="O28"/>
  <c r="O20"/>
  <c r="D33"/>
  <c r="O33" l="1"/>
</calcChain>
</file>

<file path=xl/sharedStrings.xml><?xml version="1.0" encoding="utf-8"?>
<sst xmlns="http://schemas.openxmlformats.org/spreadsheetml/2006/main" count="72" uniqueCount="70">
  <si>
    <t>PIUC</t>
  </si>
  <si>
    <t xml:space="preserve"> </t>
  </si>
  <si>
    <t>(In Pesos)</t>
  </si>
  <si>
    <t>Department:</t>
  </si>
  <si>
    <t>Agency / OU:</t>
  </si>
  <si>
    <t xml:space="preserve">Fund: </t>
  </si>
  <si>
    <t>Benguet State University</t>
  </si>
  <si>
    <t>SUC</t>
  </si>
  <si>
    <t>Classification/ Sources of Income</t>
  </si>
  <si>
    <t>Tax: N / A</t>
  </si>
  <si>
    <t>Non-Tax:</t>
  </si>
  <si>
    <t>Other Service income</t>
  </si>
  <si>
    <t>Benguet Vegetable Processing Center (BVPC)</t>
  </si>
  <si>
    <t>CHET Canteen</t>
  </si>
  <si>
    <t>College of Nursing (CN-RLE)</t>
  </si>
  <si>
    <t>Early Childhood Development Center (ECDC)</t>
  </si>
  <si>
    <t>Extension Service</t>
  </si>
  <si>
    <t>College of Forestry</t>
  </si>
  <si>
    <t>Land Rental - Allied Botanical Corp.</t>
  </si>
  <si>
    <t>Open University</t>
  </si>
  <si>
    <t>Office of Student Affairs (OSA)</t>
  </si>
  <si>
    <t>Pomology</t>
  </si>
  <si>
    <t>Other SRET</t>
  </si>
  <si>
    <t>TOTAL</t>
  </si>
  <si>
    <t>Certified Correct:</t>
  </si>
  <si>
    <t>Chief Accountant</t>
  </si>
  <si>
    <t>date:</t>
  </si>
  <si>
    <t>CTE LET Review</t>
  </si>
  <si>
    <t>Mushroom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</si>
  <si>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</si>
  <si>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</si>
  <si>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</si>
  <si>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</si>
  <si>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</si>
  <si>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</si>
  <si>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</si>
  <si>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</si>
  <si>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</si>
  <si>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</si>
  <si>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</si>
  <si>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</si>
  <si>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</si>
  <si>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</si>
  <si>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</si>
  <si>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</si>
  <si>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</si>
  <si>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CTE Training Fee</t>
  </si>
  <si>
    <t>Organic Demo farm</t>
  </si>
  <si>
    <t>January</t>
  </si>
  <si>
    <t>Ferbruary</t>
  </si>
  <si>
    <t>March</t>
  </si>
  <si>
    <t>April</t>
  </si>
  <si>
    <t>May</t>
  </si>
  <si>
    <t>June</t>
  </si>
  <si>
    <t>18.</t>
  </si>
  <si>
    <t>CTE Summer Bridge Program</t>
  </si>
  <si>
    <t>IHFA</t>
  </si>
  <si>
    <t>Approved:</t>
  </si>
  <si>
    <t>President</t>
  </si>
  <si>
    <t>Scholarship &amp; Other Trust Fund (Trust Fund 911)</t>
  </si>
  <si>
    <t>IMELDA B. GALINATO</t>
  </si>
  <si>
    <t>BEN D. LADILAD</t>
  </si>
  <si>
    <t>July</t>
  </si>
  <si>
    <t>August</t>
  </si>
  <si>
    <t>September</t>
  </si>
  <si>
    <t>October</t>
  </si>
  <si>
    <t>November</t>
  </si>
  <si>
    <t>December</t>
  </si>
  <si>
    <t xml:space="preserve"> REPORT OF ACTUAL INCOME COLLECTED</t>
  </si>
  <si>
    <t>January 1 to December 31, 2010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</si>
</sst>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">
    <font>
      <sz val="10"/>
      <color indexed="8"/>
      <name val="MS Sans Serif"/>
    </font>
    <font>
      <b/>
      <sz val="11.05"/>
      <color indexed="8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43" fontId="2" fillId="0" borderId="0" xfId="1" applyFont="1" applyFill="1" applyBorder="1" applyAlignment="1" applyProtection="1"/>
    <xf numFmtId="43" fontId="2" fillId="0" borderId="10" xfId="1" applyFont="1" applyFill="1" applyBorder="1" applyAlignment="1" applyProtection="1"/>
    <xf numFmtId="49" fontId="2" fillId="0" borderId="5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/>
    <xf numFmtId="43" fontId="2" fillId="0" borderId="12" xfId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43" fontId="2" fillId="0" borderId="11" xfId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/>
    </xf>
    <xf numFmtId="43" fontId="3" fillId="0" borderId="12" xfId="1" applyFont="1" applyFill="1" applyBorder="1" applyAlignment="1" applyProtection="1"/>
    <xf numFmtId="0" fontId="0" fillId="0" borderId="12" xfId="0" applyNumberFormat="1" applyFill="1" applyBorder="1" applyAlignment="1" applyProtection="1"/>
    <xf numFmtId="0" fontId="0" fillId="0" borderId="4" xfId="0" applyNumberFormat="1" applyFill="1" applyBorder="1" applyAlignment="1" applyProtection="1"/>
    <xf numFmtId="0" fontId="0" fillId="0" borderId="6" xfId="0" applyNumberFormat="1" applyFill="1" applyBorder="1" applyAlignment="1" applyProtection="1"/>
    <xf numFmtId="0" fontId="0" fillId="0" borderId="11" xfId="0" applyNumberFormat="1" applyFill="1" applyBorder="1" applyAlignment="1" applyProtection="1"/>
    <xf numFmtId="0" fontId="0" fillId="0" borderId="8" xfId="0" applyNumberFormat="1" applyFill="1" applyBorder="1" applyAlignment="1" applyProtection="1"/>
    <xf numFmtId="43" fontId="3" fillId="0" borderId="4" xfId="1" applyFont="1" applyFill="1" applyBorder="1" applyAlignment="1" applyProtection="1"/>
    <xf numFmtId="43" fontId="3" fillId="0" borderId="9" xfId="1" applyFont="1" applyFill="1" applyBorder="1" applyAlignment="1" applyProtection="1"/>
    <xf numFmtId="49" fontId="3" fillId="0" borderId="13" xfId="0" applyNumberFormat="1" applyFont="1" applyFill="1" applyBorder="1" applyAlignment="1" applyProtection="1">
      <alignment horizontal="center"/>
    </xf>
    <xf numFmtId="43" fontId="3" fillId="0" borderId="10" xfId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43" fontId="2" fillId="0" borderId="0" xfId="1" applyFont="1" applyFill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628650</xdr:colOff>
      <xdr:row>33</xdr:row>
      <xdr:rowOff>0</xdr:rowOff>
    </xdr:from>
    <xdr:to>
      <xdr:col>9</xdr:col>
      <xdr:colOff>390525</xdr:colOff>
      <xdr:row>37</xdr:row>
      <xdr:rowOff>76200</xdr:rowOff>
    </xdr:to>
    <xdr:pic>
      <xdr:nvPicPr>
        <xdr:cNvPr id="2" name="Picture 5" descr="C:\Users\Rosalie\Documents\Scanned Documents\Image (3)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EAE8ED"/>
            </a:clrFrom>
            <a:clrTo>
              <a:srgbClr val="EAE8ED">
                <a:alpha val="0"/>
              </a:srgbClr>
            </a:clrTo>
          </a:clrChange>
          <a:lum bright="-30000"/>
        </a:blip>
        <a:srcRect l="1604" t="93013" r="80762"/>
        <a:stretch>
          <a:fillRect/>
        </a:stretch>
      </xdr:blipFill>
      <xdr:spPr bwMode="auto">
        <a:xfrm>
          <a:off x="7848600" y="5343525"/>
          <a:ext cx="14573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819150</xdr:colOff>
      <xdr:row>31</xdr:row>
      <xdr:rowOff>76200</xdr:rowOff>
    </xdr:from>
    <xdr:to>
      <xdr:col>1</xdr:col>
      <xdr:colOff>1638300</xdr:colOff>
      <xdr:row>38</xdr:row>
      <xdr:rowOff>19050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8700" y="5095875"/>
          <a:ext cx="8191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/Downloads/FILES/other%20servic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3">
          <cell r="F3">
            <v>70762.5</v>
          </cell>
        </row>
        <row r="4">
          <cell r="F4">
            <v>56317</v>
          </cell>
        </row>
        <row r="5">
          <cell r="F5">
            <v>17535</v>
          </cell>
        </row>
        <row r="6">
          <cell r="F6">
            <v>48955</v>
          </cell>
        </row>
        <row r="7">
          <cell r="F7">
            <v>15419</v>
          </cell>
        </row>
        <row r="8">
          <cell r="F8">
            <v>12320</v>
          </cell>
        </row>
        <row r="9">
          <cell r="F9">
            <v>52745</v>
          </cell>
        </row>
        <row r="10">
          <cell r="F10">
            <v>1400000</v>
          </cell>
        </row>
        <row r="11">
          <cell r="F11">
            <v>18420</v>
          </cell>
        </row>
        <row r="12">
          <cell r="F12">
            <v>28277.119999999999</v>
          </cell>
        </row>
        <row r="13">
          <cell r="F13">
            <v>10665.5</v>
          </cell>
        </row>
        <row r="14">
          <cell r="F14">
            <v>56152.5</v>
          </cell>
        </row>
        <row r="15">
          <cell r="F15">
            <v>18162</v>
          </cell>
        </row>
        <row r="16">
          <cell r="F16">
            <v>36307</v>
          </cell>
        </row>
        <row r="17">
          <cell r="F17">
            <v>43584.5</v>
          </cell>
        </row>
        <row r="18">
          <cell r="F18">
            <v>41881</v>
          </cell>
        </row>
        <row r="19">
          <cell r="F19">
            <v>27561</v>
          </cell>
        </row>
        <row r="20">
          <cell r="F20">
            <v>108467</v>
          </cell>
        </row>
        <row r="21">
          <cell r="F21">
            <v>55841</v>
          </cell>
        </row>
        <row r="22">
          <cell r="F22">
            <v>75755</v>
          </cell>
        </row>
        <row r="23">
          <cell r="F23">
            <v>24811</v>
          </cell>
        </row>
        <row r="24">
          <cell r="F24">
            <v>180698</v>
          </cell>
        </row>
        <row r="25">
          <cell r="F25">
            <v>72796</v>
          </cell>
        </row>
        <row r="26">
          <cell r="F26">
            <v>81039</v>
          </cell>
        </row>
        <row r="27">
          <cell r="F27">
            <v>24683</v>
          </cell>
        </row>
        <row r="28">
          <cell r="F28">
            <v>5149</v>
          </cell>
        </row>
        <row r="29">
          <cell r="F29">
            <v>207971</v>
          </cell>
        </row>
        <row r="30">
          <cell r="F30">
            <v>30401</v>
          </cell>
        </row>
        <row r="31">
          <cell r="F31">
            <v>26530</v>
          </cell>
        </row>
        <row r="32">
          <cell r="F32">
            <v>5293</v>
          </cell>
        </row>
        <row r="33">
          <cell r="F33">
            <v>12535</v>
          </cell>
        </row>
        <row r="34">
          <cell r="F34">
            <v>36080</v>
          </cell>
        </row>
        <row r="35">
          <cell r="F35">
            <v>1500</v>
          </cell>
        </row>
        <row r="36">
          <cell r="F36">
            <v>16500</v>
          </cell>
        </row>
        <row r="37">
          <cell r="F37">
            <v>3000</v>
          </cell>
        </row>
        <row r="38">
          <cell r="F38">
            <v>42000</v>
          </cell>
        </row>
        <row r="39">
          <cell r="F39">
            <v>19500</v>
          </cell>
        </row>
        <row r="40">
          <cell r="F40">
            <v>4500</v>
          </cell>
        </row>
        <row r="41">
          <cell r="F41">
            <v>6000</v>
          </cell>
        </row>
        <row r="42">
          <cell r="F42">
            <v>1500</v>
          </cell>
        </row>
        <row r="44">
          <cell r="F44">
            <v>17924</v>
          </cell>
        </row>
        <row r="45">
          <cell r="F45">
            <v>5000</v>
          </cell>
        </row>
        <row r="46">
          <cell r="F46">
            <v>2000</v>
          </cell>
        </row>
        <row r="47">
          <cell r="F47">
            <v>1400</v>
          </cell>
        </row>
        <row r="48">
          <cell r="F48">
            <v>1000</v>
          </cell>
        </row>
        <row r="49">
          <cell r="F49">
            <v>1300</v>
          </cell>
        </row>
        <row r="50">
          <cell r="F50">
            <v>1000</v>
          </cell>
        </row>
        <row r="51">
          <cell r="F51">
            <v>1000</v>
          </cell>
        </row>
        <row r="52">
          <cell r="F52">
            <v>2000</v>
          </cell>
        </row>
        <row r="53">
          <cell r="F53">
            <v>1000</v>
          </cell>
        </row>
        <row r="54">
          <cell r="F54">
            <v>2500</v>
          </cell>
        </row>
        <row r="55">
          <cell r="F55">
            <v>1000</v>
          </cell>
        </row>
        <row r="56">
          <cell r="F56">
            <v>1500</v>
          </cell>
        </row>
        <row r="57">
          <cell r="F57">
            <v>1000</v>
          </cell>
        </row>
        <row r="81">
          <cell r="F81">
            <v>8620</v>
          </cell>
        </row>
        <row r="82">
          <cell r="F82">
            <v>6515</v>
          </cell>
        </row>
        <row r="83">
          <cell r="F83">
            <v>9198</v>
          </cell>
        </row>
        <row r="84">
          <cell r="F84">
            <v>4680</v>
          </cell>
        </row>
        <row r="85">
          <cell r="F85">
            <v>17000</v>
          </cell>
        </row>
        <row r="86">
          <cell r="F86">
            <v>28260</v>
          </cell>
        </row>
        <row r="87">
          <cell r="F87">
            <v>6000</v>
          </cell>
        </row>
        <row r="88">
          <cell r="F88">
            <v>5300</v>
          </cell>
        </row>
        <row r="89">
          <cell r="F89">
            <v>16100</v>
          </cell>
        </row>
        <row r="92">
          <cell r="F92">
            <v>15370</v>
          </cell>
        </row>
        <row r="93">
          <cell r="F93">
            <v>19500</v>
          </cell>
        </row>
        <row r="94">
          <cell r="F94">
            <v>5000</v>
          </cell>
        </row>
        <row r="95">
          <cell r="F95">
            <v>600</v>
          </cell>
        </row>
        <row r="96">
          <cell r="F96">
            <v>500</v>
          </cell>
        </row>
        <row r="97">
          <cell r="F97">
            <v>500</v>
          </cell>
        </row>
        <row r="98">
          <cell r="F98">
            <v>350</v>
          </cell>
        </row>
        <row r="99">
          <cell r="F99">
            <v>500</v>
          </cell>
        </row>
        <row r="100">
          <cell r="F100">
            <v>700</v>
          </cell>
        </row>
        <row r="101">
          <cell r="F101">
            <v>400</v>
          </cell>
        </row>
        <row r="102">
          <cell r="F102">
            <v>950</v>
          </cell>
        </row>
        <row r="103">
          <cell r="F103">
            <v>800</v>
          </cell>
        </row>
        <row r="104">
          <cell r="F104">
            <v>1100</v>
          </cell>
        </row>
        <row r="105">
          <cell r="F105">
            <v>3200</v>
          </cell>
        </row>
        <row r="106">
          <cell r="F106">
            <v>800</v>
          </cell>
        </row>
        <row r="107">
          <cell r="F107">
            <v>1300</v>
          </cell>
        </row>
        <row r="108">
          <cell r="F108">
            <v>750</v>
          </cell>
        </row>
        <row r="109">
          <cell r="F109">
            <v>1500</v>
          </cell>
        </row>
        <row r="110">
          <cell r="F110">
            <v>2800</v>
          </cell>
        </row>
        <row r="111">
          <cell r="F111">
            <v>4450</v>
          </cell>
        </row>
        <row r="112">
          <cell r="F112">
            <v>3700</v>
          </cell>
        </row>
        <row r="113">
          <cell r="F113">
            <v>6350</v>
          </cell>
        </row>
        <row r="114">
          <cell r="F114">
            <v>12700</v>
          </cell>
        </row>
        <row r="115">
          <cell r="F115">
            <v>9400</v>
          </cell>
        </row>
        <row r="116">
          <cell r="F116">
            <v>2900</v>
          </cell>
        </row>
        <row r="117">
          <cell r="F117">
            <v>1900</v>
          </cell>
        </row>
        <row r="118">
          <cell r="F118">
            <v>4250</v>
          </cell>
        </row>
        <row r="119">
          <cell r="F119">
            <v>7350</v>
          </cell>
        </row>
        <row r="120">
          <cell r="F120">
            <v>5200</v>
          </cell>
        </row>
        <row r="121">
          <cell r="F121">
            <v>1200</v>
          </cell>
        </row>
        <row r="122">
          <cell r="F122">
            <v>400</v>
          </cell>
        </row>
        <row r="123">
          <cell r="F123">
            <v>4000</v>
          </cell>
        </row>
        <row r="124">
          <cell r="F124">
            <v>3150</v>
          </cell>
        </row>
        <row r="125">
          <cell r="F125">
            <v>4600</v>
          </cell>
        </row>
        <row r="126">
          <cell r="F126">
            <v>1950</v>
          </cell>
        </row>
        <row r="127">
          <cell r="F127">
            <v>650</v>
          </cell>
        </row>
        <row r="128">
          <cell r="F128">
            <v>1100</v>
          </cell>
        </row>
        <row r="129">
          <cell r="F129">
            <v>1800</v>
          </cell>
        </row>
        <row r="130">
          <cell r="F130">
            <v>1500</v>
          </cell>
        </row>
        <row r="131">
          <cell r="F131">
            <v>1100</v>
          </cell>
        </row>
        <row r="132">
          <cell r="F132">
            <v>2200</v>
          </cell>
        </row>
        <row r="133">
          <cell r="F133">
            <v>1900</v>
          </cell>
        </row>
        <row r="134">
          <cell r="F134">
            <v>1900</v>
          </cell>
        </row>
        <row r="135">
          <cell r="F135">
            <v>1500</v>
          </cell>
        </row>
        <row r="136">
          <cell r="F136">
            <v>100</v>
          </cell>
        </row>
        <row r="137">
          <cell r="F137">
            <v>200</v>
          </cell>
        </row>
        <row r="138">
          <cell r="F138">
            <v>500</v>
          </cell>
        </row>
        <row r="139">
          <cell r="F139">
            <v>300</v>
          </cell>
        </row>
        <row r="140">
          <cell r="F140">
            <v>200</v>
          </cell>
        </row>
        <row r="141">
          <cell r="F141">
            <v>100</v>
          </cell>
        </row>
        <row r="142">
          <cell r="F142">
            <v>200</v>
          </cell>
        </row>
        <row r="143">
          <cell r="F143">
            <v>300</v>
          </cell>
        </row>
        <row r="144">
          <cell r="F144">
            <v>600</v>
          </cell>
        </row>
        <row r="145">
          <cell r="F145">
            <v>100</v>
          </cell>
        </row>
        <row r="146">
          <cell r="F146">
            <v>200</v>
          </cell>
        </row>
        <row r="147">
          <cell r="F147">
            <v>100</v>
          </cell>
        </row>
        <row r="148">
          <cell r="F148">
            <v>400</v>
          </cell>
        </row>
        <row r="149">
          <cell r="F149">
            <v>300</v>
          </cell>
        </row>
        <row r="150">
          <cell r="F150">
            <v>200</v>
          </cell>
        </row>
        <row r="151">
          <cell r="F151">
            <v>200</v>
          </cell>
        </row>
        <row r="171">
          <cell r="F171">
            <v>1722</v>
          </cell>
        </row>
        <row r="172">
          <cell r="F172">
            <v>48375</v>
          </cell>
        </row>
        <row r="173">
          <cell r="F173">
            <v>3000</v>
          </cell>
        </row>
        <row r="174">
          <cell r="F174">
            <v>9000</v>
          </cell>
        </row>
        <row r="175">
          <cell r="F175">
            <v>2205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topLeftCell="A26" workbookViewId="0">
      <selection activeCell="B46" sqref="B46"/>
    </sheetView>
  </sheetViews>
  <sheetFormatPr defaultRowHeight="12.75"/>
  <cols>
    <col min="1" max="1" width="3.140625" customWidth="1"/>
    <col min="2" max="2" width="39" customWidth="1"/>
    <col min="3" max="5" width="12.7109375" customWidth="1"/>
    <col min="6" max="6" width="13.7109375" customWidth="1"/>
    <col min="7" max="7" width="14.28515625" customWidth="1"/>
    <col min="8" max="14" width="12.7109375" customWidth="1"/>
    <col min="15" max="15" width="13.85546875" customWidth="1"/>
  </cols>
  <sheetData>
    <row r="1" spans="1:15">
      <c r="A1" s="25"/>
      <c r="B1" s="25"/>
      <c r="C1" s="5"/>
      <c r="D1" s="5"/>
      <c r="E1" s="5"/>
      <c r="F1" s="5"/>
      <c r="G1" s="5"/>
      <c r="H1" s="5"/>
      <c r="I1" s="5"/>
      <c r="J1" s="5"/>
      <c r="K1" s="5"/>
    </row>
    <row r="2" spans="1:15">
      <c r="A2" s="32" t="s">
        <v>68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 t="s">
        <v>69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>
      <c r="A5" s="1" t="s">
        <v>3</v>
      </c>
      <c r="B5" s="1"/>
      <c r="C5" s="1" t="s">
        <v>7</v>
      </c>
      <c r="D5" s="1"/>
      <c r="E5" s="1"/>
      <c r="F5" s="1"/>
      <c r="G5" s="1"/>
      <c r="H5" s="1"/>
      <c r="I5" s="1"/>
      <c r="J5" s="1"/>
      <c r="K5" s="1"/>
    </row>
    <row r="6" spans="1:15">
      <c r="A6" s="1" t="s">
        <v>4</v>
      </c>
      <c r="B6" s="1"/>
      <c r="C6" s="1" t="s">
        <v>6</v>
      </c>
      <c r="D6" s="1"/>
      <c r="E6" s="1"/>
      <c r="F6" s="1"/>
      <c r="G6" s="1"/>
      <c r="H6" s="1"/>
      <c r="I6" s="1"/>
      <c r="J6" s="1"/>
      <c r="K6" s="1"/>
      <c r="L6" t="s">
        <v>1</v>
      </c>
    </row>
    <row r="7" spans="1:15">
      <c r="A7" s="1" t="s">
        <v>5</v>
      </c>
      <c r="B7" s="1"/>
      <c r="C7" s="13" t="s">
        <v>59</v>
      </c>
      <c r="D7" s="1"/>
      <c r="E7" s="1"/>
      <c r="F7" s="1"/>
      <c r="G7" s="1"/>
      <c r="H7" s="1"/>
      <c r="I7" s="1"/>
      <c r="J7" s="1"/>
      <c r="K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5">
      <c r="A9" s="26" t="s">
        <v>8</v>
      </c>
      <c r="B9" s="27"/>
      <c r="C9" s="28" t="s">
        <v>48</v>
      </c>
      <c r="D9" s="14" t="s">
        <v>49</v>
      </c>
      <c r="E9" s="29" t="s">
        <v>50</v>
      </c>
      <c r="F9" s="14" t="s">
        <v>51</v>
      </c>
      <c r="G9" s="29" t="s">
        <v>52</v>
      </c>
      <c r="H9" s="14" t="s">
        <v>53</v>
      </c>
      <c r="I9" s="28" t="s">
        <v>62</v>
      </c>
      <c r="J9" s="14" t="s">
        <v>63</v>
      </c>
      <c r="K9" s="28" t="s">
        <v>64</v>
      </c>
      <c r="L9" s="14" t="s">
        <v>65</v>
      </c>
      <c r="M9" s="28" t="s">
        <v>66</v>
      </c>
      <c r="N9" s="14" t="s">
        <v>67</v>
      </c>
      <c r="O9" s="23" t="s">
        <v>23</v>
      </c>
    </row>
    <row r="10" spans="1:15">
      <c r="A10" s="2" t="s">
        <v>9</v>
      </c>
      <c r="B10" s="4"/>
      <c r="C10" s="5"/>
      <c r="D10" s="6"/>
      <c r="E10" s="5"/>
      <c r="F10" s="6"/>
      <c r="G10" s="5"/>
      <c r="H10" s="6"/>
      <c r="I10" s="5"/>
      <c r="J10" s="6"/>
      <c r="K10" s="5"/>
      <c r="L10" s="6"/>
      <c r="M10" s="5"/>
      <c r="N10" s="6"/>
      <c r="O10" s="24"/>
    </row>
    <row r="11" spans="1:15">
      <c r="A11" s="3"/>
      <c r="B11" s="4"/>
      <c r="C11" s="5"/>
      <c r="D11" s="6"/>
      <c r="E11" s="5"/>
      <c r="F11" s="6"/>
      <c r="G11" s="5"/>
      <c r="H11" s="6"/>
      <c r="I11" s="5"/>
      <c r="J11" s="6"/>
      <c r="K11" s="5"/>
      <c r="L11" s="6"/>
      <c r="M11" s="5"/>
      <c r="N11" s="6"/>
      <c r="O11" s="24"/>
    </row>
    <row r="12" spans="1:15">
      <c r="A12" s="3" t="s">
        <v>10</v>
      </c>
      <c r="B12" s="4"/>
      <c r="C12" s="5"/>
      <c r="D12" s="6"/>
      <c r="E12" s="5"/>
      <c r="F12" s="6"/>
      <c r="G12" s="5"/>
      <c r="H12" s="6"/>
      <c r="I12" s="5"/>
      <c r="J12" s="6"/>
      <c r="K12" s="5"/>
      <c r="L12" s="6"/>
      <c r="M12" s="5"/>
      <c r="N12" s="6"/>
      <c r="O12" s="24"/>
    </row>
    <row r="13" spans="1:15">
      <c r="A13" s="3"/>
      <c r="B13" s="4"/>
      <c r="C13" s="5"/>
      <c r="D13" s="6"/>
      <c r="E13" s="5"/>
      <c r="F13" s="6"/>
      <c r="G13" s="5"/>
      <c r="H13" s="6"/>
      <c r="I13" s="5"/>
      <c r="J13" s="6"/>
      <c r="K13" s="5"/>
      <c r="L13" s="6"/>
      <c r="M13" s="5"/>
      <c r="N13" s="6"/>
      <c r="O13" s="24"/>
    </row>
    <row r="14" spans="1:15">
      <c r="A14" s="3" t="s">
        <v>11</v>
      </c>
      <c r="B14" s="4"/>
      <c r="C14" s="5"/>
      <c r="D14" s="6"/>
      <c r="E14" s="5"/>
      <c r="F14" s="6"/>
      <c r="G14" s="5"/>
      <c r="H14" s="6"/>
      <c r="I14" s="5"/>
      <c r="J14" s="6"/>
      <c r="K14" s="5"/>
      <c r="L14" s="6"/>
      <c r="M14" s="5"/>
      <c r="N14" s="6"/>
      <c r="O14" s="24"/>
    </row>
    <row r="15" spans="1:15">
      <c r="A15" s="7" t="s">
        <v>29</v>
      </c>
      <c r="B15" s="4" t="s">
        <v>12</v>
      </c>
      <c r="C15" s="5">
        <f>[1]Sheet1!F3+[1]Sheet1!F4</f>
        <v>127079.5</v>
      </c>
      <c r="D15" s="6">
        <f>[1]Sheet1!F5</f>
        <v>17535</v>
      </c>
      <c r="E15" s="5">
        <f>[1]Sheet1!F6+[1]Sheet1!F7</f>
        <v>64374</v>
      </c>
      <c r="F15" s="6">
        <f>[1]Sheet1!F8+[1]Sheet1!F9+[1]Sheet1!F10</f>
        <v>1465065</v>
      </c>
      <c r="G15" s="5">
        <v>688766.4</v>
      </c>
      <c r="H15" s="6">
        <v>44466.5</v>
      </c>
      <c r="I15" s="5">
        <f>2459950.9-2407286.4</f>
        <v>52664.5</v>
      </c>
      <c r="J15" s="6">
        <f>2518606.65-2459950.9</f>
        <v>58655.75</v>
      </c>
      <c r="K15" s="5">
        <f>2537930.15-2518606.65</f>
        <v>19323.5</v>
      </c>
      <c r="L15" s="6"/>
      <c r="M15" s="5">
        <f>2692705.15-2537930.15</f>
        <v>154775</v>
      </c>
      <c r="N15" s="6">
        <f>1574832.69+1400000-2692705.15</f>
        <v>282127.54000000004</v>
      </c>
      <c r="O15" s="24">
        <f>SUM(C15:N15)</f>
        <v>2974832.69</v>
      </c>
    </row>
    <row r="16" spans="1:15">
      <c r="A16" s="7" t="s">
        <v>30</v>
      </c>
      <c r="B16" s="4" t="s">
        <v>13</v>
      </c>
      <c r="C16" s="5">
        <f>[1]Sheet1!F11+[1]Sheet1!F12+[1]Sheet1!F13+[1]Sheet1!F14+[1]Sheet1!F15</f>
        <v>131677.12</v>
      </c>
      <c r="D16" s="6">
        <f>[1]Sheet1!F16+[1]Sheet1!F17+[1]Sheet1!F18+[1]Sheet1!F19+[1]Sheet1!F20+[1]Sheet1!F21+[1]Sheet1!F22</f>
        <v>389396.5</v>
      </c>
      <c r="E16" s="5">
        <f>[1]Sheet1!F23+[1]Sheet1!F24+[1]Sheet1!F25+[1]Sheet1!F26+[1]Sheet1!F27+[1]Sheet1!F28+[1]Sheet1!F29+[1]Sheet1!F30+[1]Sheet1!F31+[1]Sheet1!F32+[1]Sheet1!F33+[1]Sheet1!F34</f>
        <v>707986</v>
      </c>
      <c r="F16" s="6">
        <f>34122+14350+4255+11779+24182+11589+33440</f>
        <v>133717</v>
      </c>
      <c r="G16" s="5">
        <v>283697.58</v>
      </c>
      <c r="H16" s="6">
        <v>266228</v>
      </c>
      <c r="I16" s="5">
        <f>2097215.32-1806018.32</f>
        <v>291196.99999999977</v>
      </c>
      <c r="J16" s="6">
        <f>2489014.32-2093715.32</f>
        <v>395298.99999999977</v>
      </c>
      <c r="K16" s="5">
        <f>2812585.32-2489014.32</f>
        <v>323571</v>
      </c>
      <c r="L16" s="6">
        <f>9620+385</f>
        <v>10005</v>
      </c>
      <c r="M16" s="5">
        <f>3260907.32-2822590.32</f>
        <v>438317</v>
      </c>
      <c r="N16" s="6">
        <f>4138101.32-3260907.32</f>
        <v>877194</v>
      </c>
      <c r="O16" s="24">
        <f t="shared" ref="O16:O32" si="0">SUM(C16:N16)</f>
        <v>4248285.2</v>
      </c>
    </row>
    <row r="17" spans="1:15">
      <c r="A17" s="7" t="s">
        <v>31</v>
      </c>
      <c r="B17" s="4" t="s">
        <v>14</v>
      </c>
      <c r="C17" s="5">
        <f>[1]Sheet1!F35+[1]Sheet1!F36+[1]Sheet1!F37+[1]Sheet1!F38+[1]Sheet1!F39+[1]Sheet1!F40+[1]Sheet1!F41+[1]Sheet1!F42</f>
        <v>94500</v>
      </c>
      <c r="D17" s="6"/>
      <c r="E17" s="5"/>
      <c r="F17" s="6"/>
      <c r="G17" s="5"/>
      <c r="H17" s="6"/>
      <c r="I17" s="5"/>
      <c r="J17" s="6"/>
      <c r="K17" s="5"/>
      <c r="L17" s="6"/>
      <c r="M17" s="5"/>
      <c r="N17" s="6"/>
      <c r="O17" s="24">
        <f t="shared" si="0"/>
        <v>94500</v>
      </c>
    </row>
    <row r="18" spans="1:15">
      <c r="A18" s="7" t="s">
        <v>32</v>
      </c>
      <c r="B18" s="4" t="s">
        <v>15</v>
      </c>
      <c r="C18" s="5">
        <f>[1]Sheet1!F45+[1]Sheet1!F46+[1]Sheet1!F47+[1]Sheet1!F48+[1]Sheet1!F49</f>
        <v>10700</v>
      </c>
      <c r="D18" s="6">
        <f>[1]Sheet1!F50+[1]Sheet1!F51</f>
        <v>2000</v>
      </c>
      <c r="E18" s="5">
        <f>[1]Sheet1!F52+[1]Sheet1!F53+[1]Sheet1!F54+[1]Sheet1!F55+[1]Sheet1!F56+[1]Sheet1!F57</f>
        <v>9000</v>
      </c>
      <c r="F18" s="6">
        <v>598000</v>
      </c>
      <c r="G18" s="5">
        <v>167000</v>
      </c>
      <c r="H18" s="6">
        <v>31000</v>
      </c>
      <c r="I18" s="5">
        <f>855700-807200</f>
        <v>48500</v>
      </c>
      <c r="J18" s="6">
        <f>1320200-866200+1500</f>
        <v>455500</v>
      </c>
      <c r="K18" s="5">
        <f>1334200-1320200</f>
        <v>14000</v>
      </c>
      <c r="L18" s="6">
        <f>1760350-1334200</f>
        <v>426150</v>
      </c>
      <c r="M18" s="5">
        <f>1815850-1760350</f>
        <v>55500</v>
      </c>
      <c r="N18" s="6">
        <f>2115450+2000-1815850</f>
        <v>301600</v>
      </c>
      <c r="O18" s="24">
        <f t="shared" si="0"/>
        <v>2118950</v>
      </c>
    </row>
    <row r="19" spans="1:15">
      <c r="A19" s="7" t="s">
        <v>33</v>
      </c>
      <c r="B19" s="4" t="s">
        <v>16</v>
      </c>
      <c r="C19" s="5">
        <f>[1]Sheet1!F81+[1]Sheet1!F82+[1]Sheet1!F83</f>
        <v>24333</v>
      </c>
      <c r="D19" s="6">
        <f>[1]Sheet1!F84+[1]Sheet1!F85</f>
        <v>21680</v>
      </c>
      <c r="E19" s="5">
        <f>[1]Sheet1!F86</f>
        <v>28260</v>
      </c>
      <c r="F19" s="6">
        <f>[1]Sheet1!F87</f>
        <v>6000</v>
      </c>
      <c r="G19" s="5"/>
      <c r="H19" s="6"/>
      <c r="I19" s="5"/>
      <c r="J19" s="6"/>
      <c r="K19" s="5"/>
      <c r="L19" s="6"/>
      <c r="M19" s="5"/>
      <c r="N19" s="6"/>
      <c r="O19" s="24">
        <f t="shared" si="0"/>
        <v>80273</v>
      </c>
    </row>
    <row r="20" spans="1:15">
      <c r="A20" s="7" t="s">
        <v>34</v>
      </c>
      <c r="B20" s="4" t="s">
        <v>27</v>
      </c>
      <c r="C20" s="5"/>
      <c r="D20" s="6"/>
      <c r="E20" s="5"/>
      <c r="F20" s="6"/>
      <c r="G20" s="5">
        <v>507500</v>
      </c>
      <c r="H20" s="6">
        <f>105000-2625</f>
        <v>102375</v>
      </c>
      <c r="I20" s="5"/>
      <c r="J20" s="6"/>
      <c r="K20" s="5"/>
      <c r="L20" s="6"/>
      <c r="M20" s="5"/>
      <c r="N20" s="6"/>
      <c r="O20" s="24">
        <f t="shared" si="0"/>
        <v>609875</v>
      </c>
    </row>
    <row r="21" spans="1:15">
      <c r="A21" s="7" t="s">
        <v>35</v>
      </c>
      <c r="B21" s="4" t="s">
        <v>28</v>
      </c>
      <c r="C21" s="5"/>
      <c r="D21" s="6"/>
      <c r="E21" s="5"/>
      <c r="F21" s="6">
        <f>[1]Sheet1!F93</f>
        <v>19500</v>
      </c>
      <c r="G21" s="5">
        <v>41550</v>
      </c>
      <c r="H21" s="6"/>
      <c r="I21" s="5">
        <v>32180</v>
      </c>
      <c r="J21" s="6">
        <f>132145-93230</f>
        <v>38915</v>
      </c>
      <c r="K21" s="5"/>
      <c r="L21" s="6"/>
      <c r="M21" s="5"/>
      <c r="N21" s="6"/>
      <c r="O21" s="24">
        <f t="shared" si="0"/>
        <v>132145</v>
      </c>
    </row>
    <row r="22" spans="1:15">
      <c r="A22" s="7" t="s">
        <v>36</v>
      </c>
      <c r="B22" s="4" t="s">
        <v>17</v>
      </c>
      <c r="C22" s="5">
        <f>[1]Sheet1!F88</f>
        <v>5300</v>
      </c>
      <c r="D22" s="6"/>
      <c r="E22" s="5"/>
      <c r="F22" s="6"/>
      <c r="G22" s="5"/>
      <c r="H22" s="6"/>
      <c r="I22" s="5"/>
      <c r="J22" s="6"/>
      <c r="K22" s="5"/>
      <c r="L22" s="6"/>
      <c r="M22" s="5"/>
      <c r="N22" s="6"/>
      <c r="O22" s="24">
        <f t="shared" si="0"/>
        <v>5300</v>
      </c>
    </row>
    <row r="23" spans="1:15">
      <c r="A23" s="7" t="s">
        <v>37</v>
      </c>
      <c r="B23" s="4" t="s">
        <v>56</v>
      </c>
      <c r="C23" s="5"/>
      <c r="D23" s="6">
        <f>[1]Sheet1!F89</f>
        <v>16100</v>
      </c>
      <c r="E23" s="5"/>
      <c r="F23" s="6"/>
      <c r="G23" s="5"/>
      <c r="H23" s="6">
        <v>20230</v>
      </c>
      <c r="I23" s="5"/>
      <c r="J23" s="6">
        <v>25640</v>
      </c>
      <c r="K23" s="5">
        <v>735</v>
      </c>
      <c r="L23" s="6"/>
      <c r="M23" s="5">
        <v>19300</v>
      </c>
      <c r="N23" s="6"/>
      <c r="O23" s="24">
        <f t="shared" si="0"/>
        <v>82005</v>
      </c>
    </row>
    <row r="24" spans="1:15">
      <c r="A24" s="7" t="s">
        <v>38</v>
      </c>
      <c r="B24" s="4" t="s">
        <v>18</v>
      </c>
      <c r="C24" s="5"/>
      <c r="D24" s="6"/>
      <c r="E24" s="5">
        <f>[1]Sheet1!F92</f>
        <v>15370</v>
      </c>
      <c r="F24" s="6"/>
      <c r="G24" s="5"/>
      <c r="H24" s="6"/>
      <c r="I24" s="5"/>
      <c r="J24" s="6"/>
      <c r="K24" s="5"/>
      <c r="L24" s="6"/>
      <c r="M24" s="5"/>
      <c r="N24" s="6"/>
      <c r="O24" s="24">
        <f t="shared" si="0"/>
        <v>15370</v>
      </c>
    </row>
    <row r="25" spans="1:15">
      <c r="A25" s="7" t="s">
        <v>39</v>
      </c>
      <c r="B25" s="4" t="s">
        <v>19</v>
      </c>
      <c r="C25" s="5">
        <f>[1]Sheet1!F94</f>
        <v>5000</v>
      </c>
      <c r="D25" s="6"/>
      <c r="E25" s="5"/>
      <c r="F25" s="6"/>
      <c r="G25" s="5"/>
      <c r="H25" s="6"/>
      <c r="I25" s="5"/>
      <c r="J25" s="6"/>
      <c r="K25" s="5"/>
      <c r="L25" s="6"/>
      <c r="M25" s="5"/>
      <c r="N25" s="6"/>
      <c r="O25" s="24">
        <f t="shared" si="0"/>
        <v>5000</v>
      </c>
    </row>
    <row r="26" spans="1:15">
      <c r="A26" s="7" t="s">
        <v>40</v>
      </c>
      <c r="B26" s="4" t="s">
        <v>20</v>
      </c>
      <c r="C26" s="5">
        <f>[1]Sheet1!F95+[1]Sheet1!F96+[1]Sheet1!F97+[1]Sheet1!F98+[1]Sheet1!F99+[1]Sheet1!F100+[1]Sheet1!F101+[1]Sheet1!F102+[1]Sheet1!F103+[1]Sheet1!F104+[1]Sheet1!F105+[1]Sheet1!F106+[1]Sheet1!F107+[1]Sheet1!F108+[1]Sheet1!F109+[1]Sheet1!F110+[1]Sheet1!F111+[1]Sheet1!F112+[1]Sheet1!F113+[1]Sheet1!F114</f>
        <v>43950</v>
      </c>
      <c r="D26" s="6">
        <f>[1]Sheet1!F115+[1]Sheet1!F116+[1]Sheet1!F117+[1]Sheet1!F118+[1]Sheet1!F119+[1]Sheet1!F120+[1]Sheet1!F121+[1]Sheet1!F122+[1]Sheet1!F123+[1]Sheet1!F124+[1]Sheet1!F125+[1]Sheet1!F126+[1]Sheet1!F127+[1]Sheet1!F128+[1]Sheet1!F129+[1]Sheet1!F130+[1]Sheet1!F131+[1]Sheet1!F132+[1]Sheet1!F133+[1]Sheet1!F134+[1]Sheet1!F135</f>
        <v>59950</v>
      </c>
      <c r="E26" s="5">
        <f>[1]Sheet1!F136+[1]Sheet1!F137+[1]Sheet1!F138+[1]Sheet1!F139+[1]Sheet1!F140+[1]Sheet1!F141+[1]Sheet1!F142+[1]Sheet1!F143+[1]Sheet1!F144+[1]Sheet1!F145+[1]Sheet1!F146+[1]Sheet1!F147+[1]Sheet1!F148+[1]Sheet1!F149+[1]Sheet1!F150+[1]Sheet1!F151</f>
        <v>4000</v>
      </c>
      <c r="F26" s="6">
        <v>60100</v>
      </c>
      <c r="G26" s="5"/>
      <c r="H26" s="6"/>
      <c r="I26" s="5"/>
      <c r="J26" s="6"/>
      <c r="K26" s="5"/>
      <c r="L26" s="6"/>
      <c r="M26" s="5"/>
      <c r="N26" s="6"/>
      <c r="O26" s="24">
        <f t="shared" si="0"/>
        <v>168000</v>
      </c>
    </row>
    <row r="27" spans="1:15">
      <c r="A27" s="7" t="s">
        <v>41</v>
      </c>
      <c r="B27" s="4" t="s">
        <v>0</v>
      </c>
      <c r="C27" s="5">
        <f>[1]Sheet1!F171+[1]Sheet1!F172</f>
        <v>50097</v>
      </c>
      <c r="D27" s="6">
        <f>[1]Sheet1!F173</f>
        <v>3000</v>
      </c>
      <c r="E27" s="5">
        <f>[1]Sheet1!F174</f>
        <v>9000</v>
      </c>
      <c r="F27" s="6"/>
      <c r="G27" s="5"/>
      <c r="H27" s="6"/>
      <c r="I27" s="5"/>
      <c r="J27" s="6"/>
      <c r="K27" s="5"/>
      <c r="L27" s="6"/>
      <c r="M27" s="5"/>
      <c r="N27" s="6"/>
      <c r="O27" s="24">
        <f t="shared" si="0"/>
        <v>62097</v>
      </c>
    </row>
    <row r="28" spans="1:15">
      <c r="A28" s="7" t="s">
        <v>42</v>
      </c>
      <c r="B28" s="4" t="s">
        <v>21</v>
      </c>
      <c r="C28" s="5"/>
      <c r="D28" s="6">
        <f>[1]Sheet1!F175</f>
        <v>2205</v>
      </c>
      <c r="E28" s="5"/>
      <c r="F28" s="6"/>
      <c r="G28" s="5">
        <v>5935</v>
      </c>
      <c r="H28" s="6">
        <v>29000</v>
      </c>
      <c r="I28" s="5"/>
      <c r="J28" s="6"/>
      <c r="K28" s="5"/>
      <c r="L28" s="6"/>
      <c r="M28" s="5">
        <f>45047.5-37140</f>
        <v>7907.5</v>
      </c>
      <c r="N28" s="6">
        <v>8995</v>
      </c>
      <c r="O28" s="24">
        <f t="shared" si="0"/>
        <v>54042.5</v>
      </c>
    </row>
    <row r="29" spans="1:15">
      <c r="A29" s="7" t="s">
        <v>43</v>
      </c>
      <c r="B29" s="4" t="s">
        <v>46</v>
      </c>
      <c r="C29" s="5"/>
      <c r="D29" s="6"/>
      <c r="E29" s="5"/>
      <c r="F29" s="6">
        <v>600</v>
      </c>
      <c r="G29" s="5"/>
      <c r="H29" s="6"/>
      <c r="I29" s="5"/>
      <c r="J29" s="6"/>
      <c r="K29" s="5"/>
      <c r="L29" s="6"/>
      <c r="M29" s="5"/>
      <c r="N29" s="6"/>
      <c r="O29" s="24">
        <f t="shared" si="0"/>
        <v>600</v>
      </c>
    </row>
    <row r="30" spans="1:15">
      <c r="A30" s="7" t="s">
        <v>44</v>
      </c>
      <c r="B30" s="4" t="s">
        <v>47</v>
      </c>
      <c r="C30" s="5"/>
      <c r="D30" s="6"/>
      <c r="E30" s="5"/>
      <c r="F30" s="6">
        <f>[1]Sheet1!F44</f>
        <v>17924</v>
      </c>
      <c r="G30" s="5"/>
      <c r="H30" s="6"/>
      <c r="I30" s="5"/>
      <c r="J30" s="6">
        <v>3655</v>
      </c>
      <c r="K30" s="5">
        <v>1600</v>
      </c>
      <c r="L30" s="6">
        <v>4000</v>
      </c>
      <c r="M30" s="5"/>
      <c r="N30" s="6"/>
      <c r="O30" s="24">
        <f t="shared" si="0"/>
        <v>27179</v>
      </c>
    </row>
    <row r="31" spans="1:15">
      <c r="A31" s="7" t="s">
        <v>45</v>
      </c>
      <c r="B31" s="4" t="s">
        <v>55</v>
      </c>
      <c r="C31" s="5"/>
      <c r="D31" s="6"/>
      <c r="E31" s="5"/>
      <c r="F31" s="6">
        <v>46200</v>
      </c>
      <c r="G31" s="5"/>
      <c r="H31" s="6"/>
      <c r="I31" s="5"/>
      <c r="J31" s="6"/>
      <c r="K31" s="5"/>
      <c r="L31" s="6"/>
      <c r="M31" s="5"/>
      <c r="N31" s="6"/>
      <c r="O31" s="24">
        <f t="shared" si="0"/>
        <v>46200</v>
      </c>
    </row>
    <row r="32" spans="1:15">
      <c r="A32" s="7" t="s">
        <v>54</v>
      </c>
      <c r="B32" s="4" t="s">
        <v>22</v>
      </c>
      <c r="C32" s="5">
        <v>18100</v>
      </c>
      <c r="D32" s="6"/>
      <c r="E32" s="5"/>
      <c r="F32" s="6"/>
      <c r="G32" s="5"/>
      <c r="H32" s="6"/>
      <c r="I32" s="5"/>
      <c r="J32" s="6"/>
      <c r="K32" s="5"/>
      <c r="L32" s="6"/>
      <c r="M32" s="5"/>
      <c r="N32" s="6">
        <v>204412</v>
      </c>
      <c r="O32" s="24">
        <f t="shared" si="0"/>
        <v>222512</v>
      </c>
    </row>
    <row r="33" spans="1:15">
      <c r="A33" s="3"/>
      <c r="B33" s="8" t="s">
        <v>23</v>
      </c>
      <c r="C33" s="15">
        <f t="shared" ref="C33:F33" si="1">SUM(C15:C32)</f>
        <v>510736.62</v>
      </c>
      <c r="D33" s="22">
        <f t="shared" si="1"/>
        <v>511866.5</v>
      </c>
      <c r="E33" s="15">
        <f t="shared" si="1"/>
        <v>837990</v>
      </c>
      <c r="F33" s="22">
        <f t="shared" si="1"/>
        <v>2347106</v>
      </c>
      <c r="G33" s="15">
        <f>SUM(G15:G32)</f>
        <v>1694448.98</v>
      </c>
      <c r="H33" s="22">
        <f>SUM(H15:H32)</f>
        <v>493299.5</v>
      </c>
      <c r="I33" s="15">
        <f>SUM(I13:I32)</f>
        <v>424541.49999999977</v>
      </c>
      <c r="J33" s="15">
        <f t="shared" ref="J33:N33" si="2">SUM(J13:J32)</f>
        <v>977664.74999999977</v>
      </c>
      <c r="K33" s="15">
        <f t="shared" si="2"/>
        <v>359229.5</v>
      </c>
      <c r="L33" s="15">
        <f t="shared" si="2"/>
        <v>440155</v>
      </c>
      <c r="M33" s="15">
        <f t="shared" si="2"/>
        <v>675799.5</v>
      </c>
      <c r="N33" s="15">
        <f t="shared" si="2"/>
        <v>1674328.54</v>
      </c>
      <c r="O33" s="21">
        <f>SUM(O13:O32)</f>
        <v>10947166.390000001</v>
      </c>
    </row>
    <row r="34" spans="1:15">
      <c r="A34" s="2" t="s">
        <v>24</v>
      </c>
      <c r="B34" s="9"/>
      <c r="C34" s="10"/>
      <c r="D34" s="10"/>
      <c r="E34" s="10"/>
      <c r="F34" s="10"/>
      <c r="G34" s="10" t="s">
        <v>57</v>
      </c>
      <c r="H34" s="10"/>
      <c r="I34" s="10"/>
      <c r="J34" s="10"/>
      <c r="K34" s="10"/>
      <c r="L34" s="16"/>
      <c r="M34" s="16"/>
      <c r="N34" s="16"/>
      <c r="O34" s="17"/>
    </row>
    <row r="35" spans="1:15">
      <c r="A35" s="3"/>
      <c r="B35" s="1"/>
      <c r="C35" s="5"/>
      <c r="D35" s="5"/>
      <c r="E35" s="5"/>
      <c r="F35" s="5"/>
      <c r="G35" s="5"/>
      <c r="H35" s="5"/>
      <c r="I35" s="5"/>
      <c r="J35" s="5"/>
      <c r="K35" s="5"/>
      <c r="O35" s="18"/>
    </row>
    <row r="36" spans="1:15">
      <c r="A36" s="3"/>
      <c r="B36" s="11"/>
      <c r="C36" s="5"/>
      <c r="D36" s="5"/>
      <c r="E36" s="5"/>
      <c r="F36" s="5"/>
      <c r="G36" s="5"/>
      <c r="H36" s="12"/>
      <c r="I36" s="12"/>
      <c r="J36" s="12"/>
      <c r="K36" s="5"/>
      <c r="O36" s="18"/>
    </row>
    <row r="37" spans="1:15">
      <c r="A37" s="33" t="s">
        <v>60</v>
      </c>
      <c r="B37" s="34"/>
      <c r="C37" s="5"/>
      <c r="D37" s="5"/>
      <c r="E37" s="5"/>
      <c r="F37" s="5"/>
      <c r="G37" s="5"/>
      <c r="H37" s="35" t="s">
        <v>61</v>
      </c>
      <c r="I37" s="35"/>
      <c r="J37" s="35"/>
      <c r="K37" s="5"/>
      <c r="O37" s="18"/>
    </row>
    <row r="38" spans="1:15">
      <c r="A38" s="33" t="s">
        <v>25</v>
      </c>
      <c r="B38" s="34"/>
      <c r="C38" s="5"/>
      <c r="D38" s="5"/>
      <c r="E38" s="5"/>
      <c r="F38" s="5"/>
      <c r="G38" s="5"/>
      <c r="H38" s="35" t="s">
        <v>58</v>
      </c>
      <c r="I38" s="35"/>
      <c r="J38" s="35"/>
      <c r="K38" s="5"/>
      <c r="O38" s="18"/>
    </row>
    <row r="39" spans="1:15">
      <c r="A39" s="30" t="s">
        <v>26</v>
      </c>
      <c r="B39" s="31"/>
      <c r="C39" s="12"/>
      <c r="D39" s="12"/>
      <c r="E39" s="12"/>
      <c r="F39" s="12"/>
      <c r="G39" s="12"/>
      <c r="H39" s="12" t="s">
        <v>26</v>
      </c>
      <c r="I39" s="12"/>
      <c r="J39" s="12"/>
      <c r="K39" s="12"/>
      <c r="L39" s="19"/>
      <c r="M39" s="19"/>
      <c r="N39" s="19"/>
      <c r="O39" s="20"/>
    </row>
  </sheetData>
  <mergeCells count="8">
    <mergeCell ref="A39:B39"/>
    <mergeCell ref="A2:O2"/>
    <mergeCell ref="A3:O3"/>
    <mergeCell ref="A4:O4"/>
    <mergeCell ref="A37:B37"/>
    <mergeCell ref="H37:J37"/>
    <mergeCell ref="A38:B38"/>
    <mergeCell ref="H38:J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</dc:creator>
  <cp:lastModifiedBy>azure</cp:lastModifiedBy>
  <cp:lastPrinted>2013-12-05T17:34:05Z</cp:lastPrinted>
  <dcterms:created xsi:type="dcterms:W3CDTF">2010-09-23T08:28:33Z</dcterms:created>
  <dcterms:modified xsi:type="dcterms:W3CDTF">2013-12-20T08:37:34Z</dcterms:modified>
</cp:coreProperties>
</file>