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bDiBaLiLi\Desktop\"/>
    </mc:Choice>
  </mc:AlternateContent>
  <bookViews>
    <workbookView xWindow="390" yWindow="135" windowWidth="3735" windowHeight="1050"/>
  </bookViews>
  <sheets>
    <sheet name="BSu Main University " sheetId="5" r:id="rId1"/>
    <sheet name="Buguias Campus" sheetId="1" state="hidden" r:id="rId2"/>
    <sheet name="Bokod Campus" sheetId="2" state="hidden" r:id="rId3"/>
    <sheet name="Sheet3" sheetId="3" r:id="rId4"/>
  </sheets>
  <definedNames>
    <definedName name="_xlnm.Print_Area" localSheetId="0">'BSu Main University '!$A$2:$Y$64</definedName>
    <definedName name="_xlnm.Print_Titles" localSheetId="0">'BSu Main University '!$2:$7</definedName>
  </definedNames>
  <calcPr calcId="152511"/>
</workbook>
</file>

<file path=xl/calcChain.xml><?xml version="1.0" encoding="utf-8"?>
<calcChain xmlns="http://schemas.openxmlformats.org/spreadsheetml/2006/main">
  <c r="C54" i="2" l="1"/>
  <c r="B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9" i="2"/>
  <c r="B12" i="1"/>
  <c r="B11" i="1"/>
  <c r="B10" i="1"/>
  <c r="B17" i="1" l="1"/>
  <c r="W15" i="5"/>
  <c r="U15" i="5"/>
  <c r="W26" i="5"/>
  <c r="S26" i="5"/>
  <c r="U26" i="5"/>
  <c r="Q26" i="5"/>
  <c r="K26" i="5"/>
  <c r="M26" i="5"/>
  <c r="O26" i="5"/>
  <c r="W11" i="5"/>
  <c r="S11" i="5"/>
  <c r="U11" i="5"/>
  <c r="M15" i="5"/>
  <c r="K15" i="5"/>
  <c r="K11" i="5"/>
  <c r="K16" i="5"/>
  <c r="G16" i="5"/>
  <c r="W16" i="5"/>
  <c r="U16" i="5"/>
  <c r="M16" i="5"/>
  <c r="I16" i="5"/>
  <c r="Q11" i="5"/>
  <c r="M11" i="5"/>
  <c r="Q15" i="5"/>
  <c r="Q16" i="5"/>
  <c r="O19" i="5"/>
  <c r="M19" i="5"/>
  <c r="W23" i="5"/>
  <c r="K23" i="5"/>
  <c r="U23" i="5"/>
  <c r="Q23" i="5"/>
  <c r="O23" i="5"/>
  <c r="M23" i="5"/>
  <c r="G23" i="5"/>
  <c r="I23" i="5"/>
  <c r="B79" i="5"/>
  <c r="S23" i="5" s="1"/>
  <c r="B78" i="5"/>
  <c r="S18" i="5" s="1"/>
  <c r="B77" i="5"/>
  <c r="S16" i="5" s="1"/>
  <c r="B76" i="5"/>
  <c r="S15" i="5" s="1"/>
  <c r="E81" i="5"/>
  <c r="E84" i="5" s="1"/>
  <c r="B75" i="5"/>
  <c r="B80" i="5"/>
  <c r="S10" i="5" s="1"/>
  <c r="K18" i="5"/>
  <c r="X58" i="5"/>
  <c r="V58" i="5"/>
  <c r="T58" i="5"/>
  <c r="R58" i="5"/>
  <c r="P58" i="5"/>
  <c r="N58" i="5"/>
  <c r="L58" i="5"/>
  <c r="J58" i="5"/>
  <c r="H58" i="5"/>
  <c r="F58" i="5"/>
  <c r="D58" i="5"/>
  <c r="B58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W12" i="5"/>
  <c r="W13" i="5"/>
  <c r="W14" i="5"/>
  <c r="W17" i="5"/>
  <c r="W18" i="5"/>
  <c r="W19" i="5"/>
  <c r="W20" i="5"/>
  <c r="W21" i="5"/>
  <c r="W22" i="5"/>
  <c r="W24" i="5"/>
  <c r="W25" i="5"/>
  <c r="W27" i="5"/>
  <c r="W10" i="5"/>
  <c r="U12" i="5"/>
  <c r="U13" i="5"/>
  <c r="U14" i="5"/>
  <c r="U17" i="5"/>
  <c r="U18" i="5"/>
  <c r="U19" i="5"/>
  <c r="U20" i="5"/>
  <c r="U21" i="5"/>
  <c r="U22" i="5"/>
  <c r="U24" i="5"/>
  <c r="U25" i="5"/>
  <c r="U27" i="5"/>
  <c r="U10" i="5"/>
  <c r="S12" i="5"/>
  <c r="S13" i="5"/>
  <c r="S14" i="5"/>
  <c r="S17" i="5"/>
  <c r="S19" i="5"/>
  <c r="S20" i="5"/>
  <c r="S21" i="5"/>
  <c r="S22" i="5"/>
  <c r="S24" i="5"/>
  <c r="S25" i="5"/>
  <c r="S27" i="5"/>
  <c r="Q12" i="5"/>
  <c r="Q13" i="5"/>
  <c r="Q14" i="5"/>
  <c r="Q17" i="5"/>
  <c r="Q18" i="5"/>
  <c r="Q19" i="5"/>
  <c r="Q20" i="5"/>
  <c r="Q21" i="5"/>
  <c r="Q22" i="5"/>
  <c r="Q24" i="5"/>
  <c r="Q25" i="5"/>
  <c r="Q27" i="5"/>
  <c r="Q10" i="5"/>
  <c r="O11" i="5"/>
  <c r="O12" i="5"/>
  <c r="O13" i="5"/>
  <c r="O14" i="5"/>
  <c r="O15" i="5"/>
  <c r="O16" i="5"/>
  <c r="O17" i="5"/>
  <c r="O18" i="5"/>
  <c r="O20" i="5"/>
  <c r="O21" i="5"/>
  <c r="O22" i="5"/>
  <c r="O24" i="5"/>
  <c r="O25" i="5"/>
  <c r="O27" i="5"/>
  <c r="O10" i="5"/>
  <c r="M12" i="5"/>
  <c r="M13" i="5"/>
  <c r="M14" i="5"/>
  <c r="M17" i="5"/>
  <c r="M18" i="5"/>
  <c r="M20" i="5"/>
  <c r="M21" i="5"/>
  <c r="M22" i="5"/>
  <c r="M24" i="5"/>
  <c r="M25" i="5"/>
  <c r="M27" i="5"/>
  <c r="M10" i="5"/>
  <c r="K12" i="5"/>
  <c r="K13" i="5"/>
  <c r="K14" i="5"/>
  <c r="K17" i="5"/>
  <c r="K19" i="5"/>
  <c r="K20" i="5"/>
  <c r="K21" i="5"/>
  <c r="K22" i="5"/>
  <c r="K24" i="5"/>
  <c r="K25" i="5"/>
  <c r="K27" i="5"/>
  <c r="K10" i="5"/>
  <c r="I27" i="5"/>
  <c r="I11" i="5"/>
  <c r="I12" i="5"/>
  <c r="I13" i="5"/>
  <c r="I14" i="5"/>
  <c r="I15" i="5"/>
  <c r="I17" i="5"/>
  <c r="I18" i="5"/>
  <c r="I19" i="5"/>
  <c r="I20" i="5"/>
  <c r="I21" i="5"/>
  <c r="I22" i="5"/>
  <c r="I24" i="5"/>
  <c r="I25" i="5"/>
  <c r="I26" i="5"/>
  <c r="I10" i="5"/>
  <c r="G11" i="5"/>
  <c r="G12" i="5"/>
  <c r="G13" i="5"/>
  <c r="G14" i="5"/>
  <c r="G15" i="5"/>
  <c r="G17" i="5"/>
  <c r="G18" i="5"/>
  <c r="G19" i="5"/>
  <c r="G20" i="5"/>
  <c r="G21" i="5"/>
  <c r="G22" i="5"/>
  <c r="G24" i="5"/>
  <c r="G25" i="5"/>
  <c r="G26" i="5"/>
  <c r="G27" i="5"/>
  <c r="G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10" i="5"/>
  <c r="C27" i="5"/>
  <c r="C26" i="5"/>
  <c r="C25" i="5"/>
  <c r="Y25" i="5" s="1"/>
  <c r="C11" i="5"/>
  <c r="C12" i="5"/>
  <c r="C13" i="5"/>
  <c r="C14" i="5"/>
  <c r="C15" i="5"/>
  <c r="C16" i="5"/>
  <c r="C17" i="5"/>
  <c r="C18" i="5"/>
  <c r="C19" i="5"/>
  <c r="C20" i="5"/>
  <c r="Y20" i="5" s="1"/>
  <c r="C21" i="5"/>
  <c r="C22" i="5"/>
  <c r="Y22" i="5" s="1"/>
  <c r="C23" i="5"/>
  <c r="C24" i="5"/>
  <c r="C10" i="5"/>
  <c r="Y9" i="5"/>
  <c r="Y14" i="5" l="1"/>
  <c r="C58" i="5"/>
  <c r="Y21" i="5"/>
  <c r="Y17" i="5"/>
  <c r="Y13" i="5"/>
  <c r="E58" i="5"/>
  <c r="Y12" i="5"/>
  <c r="Y10" i="5"/>
  <c r="Y24" i="5"/>
  <c r="Y27" i="5"/>
  <c r="Y19" i="5"/>
  <c r="I58" i="5"/>
  <c r="Y26" i="5"/>
  <c r="U58" i="5"/>
  <c r="M58" i="5"/>
  <c r="Y15" i="5"/>
  <c r="G58" i="5"/>
  <c r="Y16" i="5"/>
  <c r="W58" i="5"/>
  <c r="Y11" i="5"/>
  <c r="Q58" i="5"/>
  <c r="O58" i="5"/>
  <c r="K58" i="5"/>
  <c r="Y23" i="5"/>
  <c r="S58" i="5"/>
  <c r="B81" i="5"/>
  <c r="G81" i="5" s="1"/>
  <c r="Y18" i="5"/>
  <c r="Y58" i="5" l="1"/>
</calcChain>
</file>

<file path=xl/sharedStrings.xml><?xml version="1.0" encoding="utf-8"?>
<sst xmlns="http://schemas.openxmlformats.org/spreadsheetml/2006/main" count="174" uniqueCount="102">
  <si>
    <t>BENGUET STATE UNIVERSITY</t>
  </si>
  <si>
    <t>REPORT OF ACTUAL INCOME</t>
  </si>
  <si>
    <t>NATURE OF INCOME</t>
  </si>
  <si>
    <t xml:space="preserve">Quarter I </t>
  </si>
  <si>
    <t>Quarter II</t>
  </si>
  <si>
    <t>Quarter III</t>
  </si>
  <si>
    <t>Quarter IV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</si>
  <si>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</si>
  <si>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</si>
  <si>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</si>
  <si>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</si>
  <si>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</si>
  <si>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</si>
  <si>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</si>
  <si>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</si>
  <si>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</si>
  <si>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</si>
  <si>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</si>
  <si>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</si>
  <si>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</si>
  <si>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Registration Fees</t>
  </si>
  <si>
    <t>Athletic and Cultural Fees</t>
  </si>
  <si>
    <t>Comprehensive Examination Fees</t>
  </si>
  <si>
    <t>Diploma and Graduation Fees</t>
  </si>
  <si>
    <t>Library Fees</t>
  </si>
  <si>
    <t>Medical, Dental, and Laboratory Fees</t>
  </si>
  <si>
    <t>Transcript of Records Fees</t>
  </si>
  <si>
    <t>Other Service Income</t>
  </si>
  <si>
    <t>PE Fees, Sports, Culture &amp; Arts Fees</t>
  </si>
  <si>
    <t>ICT Fund</t>
  </si>
  <si>
    <t>Edtech Fee &amp; Student Teaching Fee-CTE</t>
  </si>
  <si>
    <t>Development Fund-Secondary &amp; Elem.</t>
  </si>
  <si>
    <t>Fines and Penalties - Service Income</t>
  </si>
  <si>
    <t>Rent Income/Lease Income</t>
  </si>
  <si>
    <t>School Share from other services</t>
  </si>
  <si>
    <t>Tuition Fees</t>
  </si>
  <si>
    <t>ECDC</t>
  </si>
  <si>
    <t>Summer Bridge Program</t>
  </si>
  <si>
    <t>Research Journals</t>
  </si>
  <si>
    <t>AILA  fees</t>
  </si>
  <si>
    <t>Graduate School Devt. Fund</t>
  </si>
  <si>
    <t>CICT-BSU PC Recycling proj.</t>
  </si>
  <si>
    <t>Interest Income</t>
  </si>
  <si>
    <t>ROTC Fee/NSTP Fee</t>
  </si>
  <si>
    <t>International Language Ctr</t>
  </si>
  <si>
    <t>Testing Fees</t>
  </si>
  <si>
    <t>Tuition Fees (ECDC)</t>
  </si>
  <si>
    <t>Organic Agriculture Program</t>
  </si>
  <si>
    <t>CA Enhancement Seminar</t>
  </si>
  <si>
    <t>CVM Review</t>
  </si>
  <si>
    <t>LET Review</t>
  </si>
  <si>
    <t>CHET Canteen</t>
  </si>
  <si>
    <t>CHET TOGA</t>
  </si>
  <si>
    <t>Open University</t>
  </si>
  <si>
    <t>Benguuet Veg. Proc Ctr</t>
  </si>
  <si>
    <t>RLE-CN</t>
  </si>
  <si>
    <t>University Library &amp; Info.Sytm.</t>
  </si>
  <si>
    <t>Pomology &amp; Floriculture Proj</t>
  </si>
  <si>
    <t>RLE-CHET</t>
  </si>
  <si>
    <t xml:space="preserve">Research &amp; Ext. Services </t>
  </si>
  <si>
    <t>Water &amp; Electricity Fee</t>
  </si>
  <si>
    <t>TOTAL INCOME</t>
  </si>
  <si>
    <t>Certified Correct:</t>
  </si>
  <si>
    <t>IMELDA G. RAMOS</t>
  </si>
  <si>
    <t>For the Calendar Year 2012</t>
  </si>
  <si>
    <t>Income from Dormitory Operations</t>
  </si>
  <si>
    <t>Landing and Parking Fees</t>
  </si>
  <si>
    <t>Other Business Income</t>
  </si>
  <si>
    <t>Miscellaneous Income</t>
  </si>
  <si>
    <t>Other Fines and Penalties</t>
  </si>
  <si>
    <t>For the Period Ended December 31, 2012</t>
  </si>
  <si>
    <t>SPECIAL TRUST FUND 164-MAIN</t>
  </si>
  <si>
    <t>Clearance and Certification Fee</t>
  </si>
  <si>
    <t xml:space="preserve">Affiliation Fees </t>
  </si>
  <si>
    <t>Income from Canteen Operations</t>
  </si>
  <si>
    <t>for period ending February</t>
  </si>
  <si>
    <t>For period ending March</t>
  </si>
  <si>
    <t>For period ending April</t>
  </si>
  <si>
    <t>For period ending May</t>
  </si>
  <si>
    <t>For period ending June</t>
  </si>
  <si>
    <t>for period ending July</t>
  </si>
  <si>
    <t>For period ending August</t>
  </si>
  <si>
    <t>for period endig September</t>
  </si>
  <si>
    <t>for period ending October</t>
  </si>
  <si>
    <t>for period ending November</t>
  </si>
  <si>
    <t>for period ending December</t>
  </si>
  <si>
    <t>IMELDA B. GALINATO</t>
  </si>
  <si>
    <t>Accountant IV</t>
  </si>
  <si>
    <t>Approved:</t>
  </si>
  <si>
    <t>BEN D. LADILAD</t>
  </si>
  <si>
    <t>President</t>
  </si>
  <si>
    <t>Adjustments</t>
  </si>
  <si>
    <t>Athletic and cultural fees</t>
  </si>
  <si>
    <t>Med, Den and Lab Fees</t>
  </si>
  <si>
    <t>total</t>
  </si>
  <si>
    <t>Affiliation Fees</t>
  </si>
  <si>
    <t>Note: The University is recording its transactions on modified accrual basis.  Income from school fees were actually recorded during enrolment period.</t>
  </si>
  <si>
    <t>Clearance &amp; Certification Fee</t>
  </si>
  <si>
    <t>Chief Accountant</t>
  </si>
  <si>
    <t>Buguias Campus</t>
  </si>
  <si>
    <t>Special Trust Fund</t>
  </si>
  <si>
    <t>SPECIAL TRUST FUND 164-BOKOD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</si>
</sst>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.05"/>
      <color indexed="8"/>
      <name val="Arial"/>
    </font>
    <font>
      <b/>
      <i/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MS Sans Serif"/>
    </font>
    <font>
      <sz val="8.5"/>
      <color indexed="8"/>
      <name val="Arial Narrow"/>
      <charset val="186"/>
    </font>
    <font>
      <sz val="11"/>
      <color theme="1"/>
      <name val="Calibri"/>
      <family val="2"/>
      <scheme val="minor"/>
    </font>
    <font>
      <sz val="10"/>
      <color rgb="FF000000"/>
      <name val="MS Sans Serif"/>
      <family val="2"/>
    </font>
    <font>
      <sz val="11"/>
      <color rgb="FF000000"/>
      <name val="Calibri"/>
      <family val="2"/>
      <scheme val="minor"/>
    </font>
    <font>
      <b/>
      <sz val="8.5"/>
      <color rgb="FF000000"/>
      <name val="MS Sans Serif"/>
      <family val="2"/>
    </font>
    <font>
      <sz val="8.5"/>
      <color rgb="FF000000"/>
      <name val="MS Sans Serif"/>
      <family val="2"/>
    </font>
    <font>
      <sz val="8.5"/>
      <color rgb="FF000000"/>
      <name val="Arial Narrow"/>
      <family val="2"/>
    </font>
    <font>
      <b/>
      <i/>
      <sz val="8.5"/>
      <color rgb="FF000000"/>
      <name val="MS Sans Serif"/>
      <family val="2"/>
    </font>
    <font>
      <sz val="10"/>
      <color theme="4"/>
      <name val="MS Sans Serif"/>
      <family val="2"/>
    </font>
    <font>
      <sz val="8.5"/>
      <color theme="4"/>
      <name val="MS Sans Serif"/>
      <family val="2"/>
    </font>
    <font>
      <b/>
      <i/>
      <sz val="8.5"/>
      <color theme="4"/>
      <name val="MS Sans Serif"/>
      <family val="2"/>
    </font>
    <font>
      <sz val="11"/>
      <color theme="4"/>
      <name val="Calibri"/>
      <family val="2"/>
      <scheme val="minor"/>
    </font>
    <font>
      <sz val="8.5"/>
      <color theme="4"/>
      <name val="Arial Narrow"/>
      <family val="2"/>
    </font>
    <font>
      <b/>
      <sz val="8.5"/>
      <color theme="4"/>
      <name val="MS Sans Serif"/>
      <family val="2"/>
    </font>
    <font>
      <b/>
      <sz val="7"/>
      <color rgb="FF000000"/>
      <name val="MS Sans Serif"/>
      <family val="2"/>
    </font>
    <font>
      <sz val="11"/>
      <color rgb="FF000000"/>
      <name val="AR BONNIE"/>
    </font>
    <font>
      <sz val="11"/>
      <color theme="4"/>
      <name val="AR BONNIE"/>
    </font>
    <font>
      <sz val="11"/>
      <color rgb="FF000000"/>
      <name val="AR CENA"/>
    </font>
    <font>
      <sz val="6"/>
      <color rgb="FF000000"/>
      <name val="AR BONNIE"/>
    </font>
    <font>
      <b/>
      <sz val="6"/>
      <color rgb="FF000000"/>
      <name val="MS Sans Serif"/>
      <family val="2"/>
    </font>
    <font>
      <sz val="8.5"/>
      <color rgb="FF00B050"/>
      <name val="Arial Narrow"/>
      <family val="2"/>
    </font>
    <font>
      <sz val="8.5"/>
      <color rgb="FF00B050"/>
      <name val="MS Sans Serif"/>
      <family val="2"/>
    </font>
    <font>
      <sz val="11"/>
      <color rgb="FF00B050"/>
      <name val="Calibri"/>
      <family val="2"/>
      <scheme val="minor"/>
    </font>
    <font>
      <b/>
      <sz val="11"/>
      <color rgb="FF000000"/>
      <name val="AR CENA"/>
    </font>
    <font>
      <sz val="7"/>
      <color rgb="FF000000"/>
      <name val="AR CENA"/>
    </font>
    <font>
      <b/>
      <sz val="8"/>
      <color rgb="FF000000"/>
      <name val="AR CENA"/>
    </font>
    <font>
      <sz val="9"/>
      <color rgb="FF000000"/>
      <name val="Times New Roman"/>
      <family val="1"/>
    </font>
    <font>
      <sz val="8.5"/>
      <color indexed="8"/>
      <name val="MS Sans Serif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b/>
      <sz val="8.5"/>
      <color rgb="FF000000"/>
      <name val="Arial Narrow"/>
      <family val="2"/>
    </font>
    <font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 applyNumberFormat="1" applyFill="1" applyBorder="1" applyAlignment="1" applyProtection="1"/>
    <xf numFmtId="0" fontId="3" fillId="0" borderId="0" xfId="1" applyNumberFormat="1" applyFont="1" applyFill="1" applyBorder="1" applyAlignment="1" applyProtection="1"/>
    <xf numFmtId="43" fontId="3" fillId="0" borderId="0" xfId="2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Font="1" applyAlignment="1">
      <alignment vertical="center"/>
    </xf>
    <xf numFmtId="43" fontId="5" fillId="0" borderId="0" xfId="2" applyFont="1" applyFill="1" applyBorder="1" applyAlignment="1" applyProtection="1"/>
    <xf numFmtId="43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vertical="center"/>
    </xf>
    <xf numFmtId="43" fontId="5" fillId="0" borderId="3" xfId="2" applyFont="1" applyFill="1" applyBorder="1" applyAlignment="1" applyProtection="1"/>
    <xf numFmtId="0" fontId="8" fillId="0" borderId="0" xfId="1" applyNumberFormat="1" applyFont="1" applyFill="1" applyBorder="1" applyAlignment="1" applyProtection="1"/>
    <xf numFmtId="43" fontId="8" fillId="0" borderId="0" xfId="3" applyFont="1" applyFill="1" applyBorder="1" applyAlignment="1" applyProtection="1"/>
    <xf numFmtId="0" fontId="9" fillId="0" borderId="0" xfId="0" applyFont="1"/>
    <xf numFmtId="0" fontId="11" fillId="0" borderId="0" xfId="1" applyNumberFormat="1" applyFont="1" applyFill="1" applyBorder="1" applyAlignment="1" applyProtection="1"/>
    <xf numFmtId="43" fontId="11" fillId="0" borderId="0" xfId="3" applyFont="1" applyFill="1" applyBorder="1" applyAlignment="1" applyProtection="1"/>
    <xf numFmtId="0" fontId="11" fillId="0" borderId="2" xfId="1" applyNumberFormat="1" applyFont="1" applyFill="1" applyBorder="1" applyAlignment="1" applyProtection="1">
      <alignment horizontal="center"/>
    </xf>
    <xf numFmtId="43" fontId="11" fillId="0" borderId="2" xfId="3" applyFont="1" applyFill="1" applyBorder="1" applyAlignment="1" applyProtection="1">
      <alignment horizontal="center"/>
    </xf>
    <xf numFmtId="43" fontId="11" fillId="0" borderId="1" xfId="3" applyFont="1" applyFill="1" applyBorder="1" applyAlignment="1" applyProtection="1">
      <alignment horizontal="center"/>
    </xf>
    <xf numFmtId="0" fontId="12" fillId="0" borderId="0" xfId="1" applyFont="1" applyAlignment="1">
      <alignment vertical="center"/>
    </xf>
    <xf numFmtId="43" fontId="11" fillId="0" borderId="0" xfId="2" applyFont="1" applyFill="1" applyBorder="1" applyAlignment="1" applyProtection="1"/>
    <xf numFmtId="43" fontId="12" fillId="0" borderId="0" xfId="3" applyFont="1" applyAlignment="1">
      <alignment horizontal="right" vertical="center"/>
    </xf>
    <xf numFmtId="43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center"/>
    </xf>
    <xf numFmtId="43" fontId="12" fillId="0" borderId="0" xfId="3" applyFont="1" applyFill="1" applyBorder="1" applyAlignment="1" applyProtection="1">
      <alignment horizontal="right" vertical="center"/>
    </xf>
    <xf numFmtId="43" fontId="11" fillId="0" borderId="3" xfId="2" applyFont="1" applyFill="1" applyBorder="1" applyAlignment="1" applyProtection="1"/>
    <xf numFmtId="0" fontId="13" fillId="0" borderId="0" xfId="1" applyNumberFormat="1" applyFont="1" applyFill="1" applyBorder="1" applyAlignment="1" applyProtection="1"/>
    <xf numFmtId="43" fontId="13" fillId="0" borderId="0" xfId="2" applyFont="1" applyFill="1" applyBorder="1" applyAlignment="1" applyProtection="1"/>
    <xf numFmtId="43" fontId="13" fillId="0" borderId="0" xfId="3" applyFont="1" applyFill="1" applyBorder="1" applyAlignment="1" applyProtection="1"/>
    <xf numFmtId="43" fontId="10" fillId="0" borderId="0" xfId="3" applyFont="1" applyFill="1" applyBorder="1" applyAlignment="1" applyProtection="1"/>
    <xf numFmtId="43" fontId="9" fillId="0" borderId="0" xfId="3" applyFont="1"/>
    <xf numFmtId="0" fontId="14" fillId="0" borderId="0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/>
    <xf numFmtId="0" fontId="15" fillId="0" borderId="2" xfId="1" applyNumberFormat="1" applyFont="1" applyFill="1" applyBorder="1" applyAlignment="1" applyProtection="1">
      <alignment horizontal="center"/>
    </xf>
    <xf numFmtId="43" fontId="15" fillId="0" borderId="0" xfId="2" applyFont="1" applyFill="1" applyBorder="1" applyAlignment="1" applyProtection="1"/>
    <xf numFmtId="43" fontId="16" fillId="0" borderId="0" xfId="2" applyFont="1" applyFill="1" applyBorder="1" applyAlignment="1" applyProtection="1"/>
    <xf numFmtId="0" fontId="17" fillId="0" borderId="0" xfId="0" applyFont="1"/>
    <xf numFmtId="43" fontId="14" fillId="0" borderId="0" xfId="3" applyFont="1" applyFill="1" applyBorder="1" applyAlignment="1" applyProtection="1"/>
    <xf numFmtId="43" fontId="15" fillId="0" borderId="0" xfId="3" applyFont="1" applyFill="1" applyBorder="1" applyAlignment="1" applyProtection="1"/>
    <xf numFmtId="43" fontId="15" fillId="0" borderId="2" xfId="3" applyFont="1" applyFill="1" applyBorder="1" applyAlignment="1" applyProtection="1">
      <alignment horizontal="center"/>
    </xf>
    <xf numFmtId="43" fontId="16" fillId="0" borderId="0" xfId="3" applyFont="1" applyFill="1" applyBorder="1" applyAlignment="1" applyProtection="1"/>
    <xf numFmtId="43" fontId="17" fillId="0" borderId="0" xfId="3" applyFont="1"/>
    <xf numFmtId="43" fontId="18" fillId="0" borderId="0" xfId="3" applyFont="1" applyAlignment="1">
      <alignment horizontal="right" vertical="center"/>
    </xf>
    <xf numFmtId="43" fontId="18" fillId="0" borderId="0" xfId="3" applyFont="1" applyFill="1" applyBorder="1" applyAlignment="1" applyProtection="1">
      <alignment horizontal="right" vertical="center"/>
    </xf>
    <xf numFmtId="43" fontId="19" fillId="0" borderId="0" xfId="3" applyFont="1" applyFill="1" applyBorder="1" applyAlignment="1" applyProtection="1"/>
    <xf numFmtId="0" fontId="11" fillId="0" borderId="7" xfId="1" applyNumberFormat="1" applyFont="1" applyFill="1" applyBorder="1" applyAlignment="1" applyProtection="1"/>
    <xf numFmtId="0" fontId="15" fillId="0" borderId="7" xfId="1" applyNumberFormat="1" applyFont="1" applyFill="1" applyBorder="1" applyAlignment="1" applyProtection="1">
      <alignment horizontal="center"/>
    </xf>
    <xf numFmtId="0" fontId="0" fillId="0" borderId="7" xfId="0" applyBorder="1" applyAlignment="1"/>
    <xf numFmtId="43" fontId="15" fillId="0" borderId="7" xfId="3" applyFont="1" applyFill="1" applyBorder="1" applyAlignment="1" applyProtection="1">
      <alignment horizontal="center"/>
    </xf>
    <xf numFmtId="43" fontId="11" fillId="0" borderId="7" xfId="3" applyFont="1" applyFill="1" applyBorder="1" applyAlignment="1" applyProtection="1"/>
    <xf numFmtId="43" fontId="12" fillId="0" borderId="0" xfId="2" applyFont="1" applyFill="1" applyBorder="1" applyAlignment="1" applyProtection="1"/>
    <xf numFmtId="43" fontId="18" fillId="0" borderId="0" xfId="2" applyFont="1" applyFill="1" applyBorder="1" applyAlignment="1" applyProtection="1"/>
    <xf numFmtId="43" fontId="18" fillId="0" borderId="0" xfId="3" applyFont="1" applyFill="1" applyBorder="1" applyAlignment="1" applyProtection="1"/>
    <xf numFmtId="43" fontId="12" fillId="0" borderId="0" xfId="3" applyFont="1" applyFill="1" applyBorder="1" applyAlignment="1" applyProtection="1"/>
    <xf numFmtId="43" fontId="18" fillId="0" borderId="0" xfId="1" applyNumberFormat="1" applyFont="1" applyFill="1" applyBorder="1" applyAlignment="1" applyProtection="1"/>
    <xf numFmtId="43" fontId="12" fillId="0" borderId="0" xfId="1" applyNumberFormat="1" applyFont="1" applyFill="1" applyBorder="1" applyAlignment="1" applyProtection="1"/>
    <xf numFmtId="0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43" fontId="12" fillId="0" borderId="2" xfId="2" applyFont="1" applyFill="1" applyBorder="1" applyAlignment="1" applyProtection="1"/>
    <xf numFmtId="43" fontId="20" fillId="0" borderId="0" xfId="3" applyFont="1" applyFill="1" applyBorder="1" applyAlignment="1" applyProtection="1"/>
    <xf numFmtId="0" fontId="21" fillId="0" borderId="0" xfId="0" applyFont="1"/>
    <xf numFmtId="0" fontId="22" fillId="0" borderId="0" xfId="0" applyFont="1"/>
    <xf numFmtId="0" fontId="23" fillId="0" borderId="0" xfId="0" applyFont="1"/>
    <xf numFmtId="43" fontId="24" fillId="0" borderId="0" xfId="3" applyFont="1"/>
    <xf numFmtId="43" fontId="9" fillId="0" borderId="0" xfId="0" applyNumberFormat="1" applyFont="1"/>
    <xf numFmtId="43" fontId="25" fillId="0" borderId="0" xfId="1" applyNumberFormat="1" applyFont="1" applyFill="1" applyBorder="1" applyAlignment="1" applyProtection="1"/>
    <xf numFmtId="43" fontId="12" fillId="0" borderId="0" xfId="3" applyFont="1" applyFill="1" applyAlignment="1">
      <alignment horizontal="right" vertical="center"/>
    </xf>
    <xf numFmtId="43" fontId="9" fillId="0" borderId="0" xfId="3" applyFont="1" applyFill="1"/>
    <xf numFmtId="43" fontId="26" fillId="0" borderId="0" xfId="2" applyFont="1" applyFill="1" applyBorder="1" applyAlignment="1" applyProtection="1"/>
    <xf numFmtId="43" fontId="26" fillId="0" borderId="0" xfId="1" applyNumberFormat="1" applyFont="1" applyFill="1" applyBorder="1" applyAlignment="1" applyProtection="1"/>
    <xf numFmtId="43" fontId="26" fillId="0" borderId="0" xfId="3" applyFont="1" applyFill="1" applyBorder="1" applyAlignment="1" applyProtection="1"/>
    <xf numFmtId="43" fontId="26" fillId="0" borderId="0" xfId="3" applyFont="1" applyAlignment="1">
      <alignment horizontal="right" vertical="center"/>
    </xf>
    <xf numFmtId="43" fontId="27" fillId="0" borderId="0" xfId="1" applyNumberFormat="1" applyFont="1" applyFill="1" applyBorder="1" applyAlignment="1" applyProtection="1"/>
    <xf numFmtId="0" fontId="28" fillId="0" borderId="0" xfId="0" applyFont="1"/>
    <xf numFmtId="0" fontId="27" fillId="0" borderId="0" xfId="1" applyNumberFormat="1" applyFont="1" applyFill="1" applyBorder="1" applyAlignment="1" applyProtection="1"/>
    <xf numFmtId="0" fontId="29" fillId="0" borderId="0" xfId="0" applyFont="1"/>
    <xf numFmtId="43" fontId="30" fillId="0" borderId="0" xfId="3" applyFont="1"/>
    <xf numFmtId="43" fontId="31" fillId="0" borderId="0" xfId="3" applyFont="1"/>
    <xf numFmtId="4" fontId="32" fillId="0" borderId="0" xfId="0" applyNumberFormat="1" applyFont="1" applyAlignment="1">
      <alignment horizontal="right"/>
    </xf>
    <xf numFmtId="43" fontId="11" fillId="0" borderId="1" xfId="3" applyFont="1" applyFill="1" applyBorder="1" applyAlignment="1" applyProtection="1">
      <alignment horizontal="center"/>
    </xf>
    <xf numFmtId="43" fontId="11" fillId="0" borderId="7" xfId="3" applyFont="1" applyFill="1" applyBorder="1" applyAlignment="1" applyProtection="1">
      <alignment horizontal="center"/>
    </xf>
    <xf numFmtId="4" fontId="11" fillId="0" borderId="0" xfId="1" applyNumberFormat="1" applyFont="1" applyFill="1" applyBorder="1" applyAlignment="1" applyProtection="1"/>
    <xf numFmtId="0" fontId="33" fillId="0" borderId="0" xfId="1" applyNumberFormat="1" applyFont="1" applyFill="1" applyBorder="1" applyAlignment="1" applyProtection="1"/>
    <xf numFmtId="0" fontId="34" fillId="0" borderId="0" xfId="1" applyFont="1" applyAlignment="1">
      <alignment vertical="center"/>
    </xf>
    <xf numFmtId="43" fontId="33" fillId="0" borderId="0" xfId="2" applyFont="1" applyFill="1" applyBorder="1" applyAlignment="1" applyProtection="1"/>
    <xf numFmtId="43" fontId="4" fillId="0" borderId="0" xfId="1" applyNumberFormat="1" applyFont="1" applyFill="1" applyBorder="1" applyAlignment="1" applyProtection="1"/>
    <xf numFmtId="0" fontId="35" fillId="0" borderId="0" xfId="1" applyNumberFormat="1" applyFont="1" applyFill="1" applyBorder="1" applyAlignment="1" applyProtection="1">
      <alignment horizontal="center" vertical="center"/>
    </xf>
    <xf numFmtId="43" fontId="4" fillId="0" borderId="2" xfId="2" applyFont="1" applyFill="1" applyBorder="1" applyAlignment="1" applyProtection="1"/>
    <xf numFmtId="0" fontId="36" fillId="0" borderId="0" xfId="1" applyNumberFormat="1" applyFont="1" applyFill="1" applyBorder="1" applyAlignment="1" applyProtection="1">
      <alignment horizontal="center" vertical="center"/>
    </xf>
    <xf numFmtId="43" fontId="37" fillId="0" borderId="2" xfId="2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center"/>
    </xf>
    <xf numFmtId="43" fontId="11" fillId="0" borderId="0" xfId="3" applyFont="1" applyFill="1" applyBorder="1" applyAlignment="1" applyProtection="1">
      <alignment horizontal="center"/>
    </xf>
    <xf numFmtId="43" fontId="10" fillId="0" borderId="0" xfId="3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0" fillId="0" borderId="4" xfId="1" applyNumberFormat="1" applyFont="1" applyFill="1" applyBorder="1" applyAlignment="1" applyProtection="1">
      <alignment horizontal="center"/>
    </xf>
    <xf numFmtId="0" fontId="10" fillId="0" borderId="5" xfId="1" applyNumberFormat="1" applyFont="1" applyFill="1" applyBorder="1" applyAlignment="1" applyProtection="1">
      <alignment horizontal="center"/>
    </xf>
    <xf numFmtId="43" fontId="11" fillId="0" borderId="4" xfId="3" applyFont="1" applyFill="1" applyBorder="1" applyAlignment="1" applyProtection="1">
      <alignment horizontal="center"/>
    </xf>
    <xf numFmtId="43" fontId="11" fillId="0" borderId="5" xfId="3" applyFont="1" applyFill="1" applyBorder="1" applyAlignment="1" applyProtection="1">
      <alignment horizontal="center"/>
    </xf>
    <xf numFmtId="0" fontId="11" fillId="0" borderId="1" xfId="1" applyNumberFormat="1" applyFont="1" applyFill="1" applyBorder="1" applyAlignment="1" applyProtection="1">
      <alignment horizontal="center"/>
    </xf>
    <xf numFmtId="0" fontId="11" fillId="0" borderId="6" xfId="1" applyNumberFormat="1" applyFont="1" applyFill="1" applyBorder="1" applyAlignment="1" applyProtection="1">
      <alignment horizontal="center"/>
    </xf>
    <xf numFmtId="0" fontId="11" fillId="0" borderId="7" xfId="1" applyNumberFormat="1" applyFont="1" applyFill="1" applyBorder="1" applyAlignment="1" applyProtection="1">
      <alignment horizontal="center"/>
    </xf>
    <xf numFmtId="43" fontId="11" fillId="0" borderId="1" xfId="3" applyFont="1" applyFill="1" applyBorder="1" applyAlignment="1" applyProtection="1">
      <alignment horizontal="center"/>
    </xf>
    <xf numFmtId="43" fontId="11" fillId="0" borderId="6" xfId="3" applyFont="1" applyFill="1" applyBorder="1" applyAlignment="1" applyProtection="1">
      <alignment horizontal="center"/>
    </xf>
    <xf numFmtId="43" fontId="11" fillId="0" borderId="7" xfId="3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left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AA85"/>
  <sheetViews>
    <sheetView tabSelected="1" topLeftCell="A2" zoomScale="85" zoomScaleNormal="85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A2" sqref="A2:Y2"/>
    </sheetView>
  </sheetViews>
  <sheetFormatPr defaultColWidth="20.42578125" defaultRowHeight="15"/>
  <cols>
    <col min="1" max="1" width="30.7109375" style="13" customWidth="1"/>
    <col min="2" max="3" width="20.42578125" style="13"/>
    <col min="4" max="4" width="20.42578125" style="36"/>
    <col min="5" max="5" width="20.42578125" style="13"/>
    <col min="6" max="6" width="20.42578125" style="36"/>
    <col min="7" max="7" width="20.42578125" style="13"/>
    <col min="8" max="8" width="20.42578125" style="36"/>
    <col min="9" max="9" width="20.42578125" style="13"/>
    <col min="10" max="10" width="20.42578125" style="41"/>
    <col min="11" max="11" width="20.42578125" style="30"/>
    <col min="12" max="12" width="20.42578125" style="41"/>
    <col min="13" max="13" width="20.42578125" style="30"/>
    <col min="14" max="14" width="20.42578125" style="41"/>
    <col min="15" max="15" width="20.42578125" style="30"/>
    <col min="16" max="16" width="20.42578125" style="41"/>
    <col min="17" max="17" width="20.42578125" style="30"/>
    <col min="18" max="18" width="20.42578125" style="41"/>
    <col min="19" max="19" width="20.42578125" style="67"/>
    <col min="20" max="20" width="20.42578125" style="41"/>
    <col min="21" max="21" width="20.42578125" style="30"/>
    <col min="22" max="22" width="20.42578125" style="41"/>
    <col min="23" max="25" width="20.42578125" style="30"/>
    <col min="26" max="16384" width="20.42578125" style="13"/>
  </cols>
  <sheetData>
    <row r="1" spans="1:27">
      <c r="A1" s="11" t="s">
        <v>0</v>
      </c>
      <c r="B1" s="11"/>
      <c r="C1" s="11"/>
      <c r="D1" s="31"/>
      <c r="E1" s="11"/>
      <c r="F1" s="31"/>
      <c r="G1" s="11"/>
      <c r="H1" s="31"/>
      <c r="I1" s="11"/>
      <c r="J1" s="37"/>
      <c r="K1" s="12"/>
      <c r="L1" s="37"/>
      <c r="M1" s="12"/>
      <c r="N1" s="37"/>
      <c r="O1" s="12"/>
      <c r="P1" s="37"/>
      <c r="Q1" s="12"/>
      <c r="R1" s="37"/>
      <c r="S1" s="12"/>
      <c r="T1" s="37"/>
      <c r="U1" s="12"/>
      <c r="V1" s="37"/>
      <c r="W1" s="12"/>
      <c r="X1" s="12"/>
      <c r="Y1" s="12"/>
    </row>
    <row r="2" spans="1:27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7">
      <c r="A3" s="93" t="s">
        <v>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7">
      <c r="A4" s="93" t="s">
        <v>71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7">
      <c r="A5" s="14"/>
      <c r="B5" s="14"/>
      <c r="C5" s="14"/>
      <c r="D5" s="32"/>
      <c r="E5" s="14"/>
      <c r="F5" s="32"/>
      <c r="G5" s="14"/>
      <c r="H5" s="32"/>
      <c r="I5" s="14"/>
      <c r="J5" s="38"/>
      <c r="K5" s="15"/>
      <c r="L5" s="38"/>
      <c r="M5" s="15"/>
      <c r="N5" s="38"/>
      <c r="O5" s="15"/>
      <c r="P5" s="38"/>
      <c r="Q5" s="15"/>
      <c r="R5" s="38"/>
      <c r="S5" s="15"/>
      <c r="T5" s="38"/>
      <c r="U5" s="15"/>
      <c r="V5" s="38"/>
      <c r="W5" s="15"/>
      <c r="X5" s="15"/>
      <c r="Y5" s="15"/>
    </row>
    <row r="6" spans="1:27">
      <c r="A6" s="94" t="s">
        <v>2</v>
      </c>
      <c r="B6" s="98" t="s">
        <v>3</v>
      </c>
      <c r="C6" s="99"/>
      <c r="D6" s="99"/>
      <c r="E6" s="100"/>
      <c r="F6" s="45"/>
      <c r="G6" s="98" t="s">
        <v>4</v>
      </c>
      <c r="H6" s="99"/>
      <c r="I6" s="99"/>
      <c r="J6" s="99"/>
      <c r="K6" s="100"/>
      <c r="L6" s="47"/>
      <c r="M6" s="101" t="s">
        <v>5</v>
      </c>
      <c r="N6" s="102"/>
      <c r="O6" s="102"/>
      <c r="P6" s="102"/>
      <c r="Q6" s="103"/>
      <c r="R6" s="49"/>
      <c r="S6" s="101" t="s">
        <v>6</v>
      </c>
      <c r="T6" s="102"/>
      <c r="U6" s="102"/>
      <c r="V6" s="102"/>
      <c r="W6" s="102"/>
      <c r="X6" s="103"/>
      <c r="Y6" s="96" t="s">
        <v>7</v>
      </c>
    </row>
    <row r="7" spans="1:27">
      <c r="A7" s="95"/>
      <c r="B7" s="16" t="s">
        <v>8</v>
      </c>
      <c r="C7" s="16" t="s">
        <v>9</v>
      </c>
      <c r="D7" s="33" t="s">
        <v>75</v>
      </c>
      <c r="E7" s="16" t="s">
        <v>10</v>
      </c>
      <c r="F7" s="46" t="s">
        <v>76</v>
      </c>
      <c r="G7" s="16" t="s">
        <v>11</v>
      </c>
      <c r="H7" s="33" t="s">
        <v>77</v>
      </c>
      <c r="I7" s="17" t="s">
        <v>12</v>
      </c>
      <c r="J7" s="39" t="s">
        <v>78</v>
      </c>
      <c r="K7" s="17" t="s">
        <v>13</v>
      </c>
      <c r="L7" s="48" t="s">
        <v>79</v>
      </c>
      <c r="M7" s="17" t="s">
        <v>14</v>
      </c>
      <c r="N7" s="39" t="s">
        <v>80</v>
      </c>
      <c r="O7" s="17" t="s">
        <v>15</v>
      </c>
      <c r="P7" s="39" t="s">
        <v>81</v>
      </c>
      <c r="Q7" s="17" t="s">
        <v>16</v>
      </c>
      <c r="R7" s="48" t="s">
        <v>82</v>
      </c>
      <c r="S7" s="17" t="s">
        <v>17</v>
      </c>
      <c r="T7" s="39" t="s">
        <v>83</v>
      </c>
      <c r="U7" s="17" t="s">
        <v>18</v>
      </c>
      <c r="V7" s="39" t="s">
        <v>84</v>
      </c>
      <c r="W7" s="18" t="s">
        <v>19</v>
      </c>
      <c r="X7" s="18" t="s">
        <v>85</v>
      </c>
      <c r="Y7" s="97"/>
    </row>
    <row r="8" spans="1:27">
      <c r="A8" s="14"/>
      <c r="B8" s="14"/>
      <c r="C8" s="14"/>
      <c r="D8" s="32"/>
      <c r="E8" s="14"/>
      <c r="F8" s="32"/>
      <c r="G8" s="14"/>
      <c r="H8" s="32"/>
      <c r="I8" s="14"/>
      <c r="J8" s="38"/>
      <c r="K8" s="15"/>
      <c r="L8" s="38"/>
      <c r="M8" s="15"/>
      <c r="N8" s="38"/>
      <c r="O8" s="15"/>
      <c r="P8" s="38"/>
      <c r="Q8" s="15"/>
      <c r="R8" s="38"/>
      <c r="S8" s="15"/>
      <c r="T8" s="38"/>
      <c r="U8" s="15"/>
      <c r="V8" s="38"/>
      <c r="W8" s="15"/>
      <c r="X8" s="15"/>
      <c r="Y8" s="15"/>
    </row>
    <row r="9" spans="1:27" hidden="1">
      <c r="A9" s="19" t="s">
        <v>20</v>
      </c>
      <c r="B9" s="20"/>
      <c r="C9" s="20"/>
      <c r="D9" s="34"/>
      <c r="E9" s="20"/>
      <c r="F9" s="34"/>
      <c r="G9" s="20"/>
      <c r="H9" s="34"/>
      <c r="I9" s="20"/>
      <c r="J9" s="38"/>
      <c r="K9" s="15"/>
      <c r="L9" s="38"/>
      <c r="M9" s="15"/>
      <c r="N9" s="42"/>
      <c r="O9" s="21"/>
      <c r="P9" s="38"/>
      <c r="Q9" s="15"/>
      <c r="R9" s="38"/>
      <c r="S9" s="15"/>
      <c r="T9" s="38"/>
      <c r="U9" s="15"/>
      <c r="V9" s="38"/>
      <c r="W9" s="15"/>
      <c r="X9" s="15"/>
      <c r="Y9" s="15">
        <f>SUM(B9:X9)</f>
        <v>0</v>
      </c>
    </row>
    <row r="10" spans="1:27" s="73" customFormat="1">
      <c r="A10" s="19" t="s">
        <v>73</v>
      </c>
      <c r="B10" s="50">
        <v>2251035</v>
      </c>
      <c r="C10" s="50">
        <f>D10-B10</f>
        <v>0</v>
      </c>
      <c r="D10" s="68">
        <v>2251035</v>
      </c>
      <c r="E10" s="50">
        <f>F10-D10</f>
        <v>0</v>
      </c>
      <c r="F10" s="68">
        <v>2251035</v>
      </c>
      <c r="G10" s="50">
        <f>H10-F10</f>
        <v>105228</v>
      </c>
      <c r="H10" s="68">
        <v>2356263</v>
      </c>
      <c r="I10" s="50">
        <f>J10-H10</f>
        <v>0</v>
      </c>
      <c r="J10" s="70">
        <v>2356263</v>
      </c>
      <c r="K10" s="53">
        <f>L10-J10</f>
        <v>300663.62000000011</v>
      </c>
      <c r="L10" s="70">
        <v>2656926.62</v>
      </c>
      <c r="M10" s="53">
        <f>N10-L10</f>
        <v>0</v>
      </c>
      <c r="N10" s="71">
        <v>2656926.62</v>
      </c>
      <c r="O10" s="71">
        <f>P10-N10</f>
        <v>0</v>
      </c>
      <c r="P10" s="70">
        <v>2656926.62</v>
      </c>
      <c r="Q10" s="70">
        <f>R10-P10</f>
        <v>0</v>
      </c>
      <c r="R10" s="70">
        <v>2656926.62</v>
      </c>
      <c r="S10" s="53">
        <f>T10-R10-B80</f>
        <v>217315.42000000004</v>
      </c>
      <c r="T10" s="70">
        <v>3200215.16</v>
      </c>
      <c r="U10" s="70">
        <f>V10-T10</f>
        <v>0</v>
      </c>
      <c r="V10" s="70">
        <v>3200215.16</v>
      </c>
      <c r="W10" s="70">
        <f>X10-V10</f>
        <v>0</v>
      </c>
      <c r="X10" s="70">
        <v>3200215.16</v>
      </c>
      <c r="Y10" s="53">
        <f>B10+C10+E10+G10+I10+K10+M10+O10+Q10+S10+U10+W10</f>
        <v>2874242.04</v>
      </c>
    </row>
    <row r="11" spans="1:27">
      <c r="A11" s="19" t="s">
        <v>21</v>
      </c>
      <c r="B11" s="50">
        <v>1136880</v>
      </c>
      <c r="C11" s="50">
        <f t="shared" ref="C11:C27" si="0">D11-B11</f>
        <v>0</v>
      </c>
      <c r="D11" s="51">
        <v>1136880</v>
      </c>
      <c r="E11" s="50">
        <f t="shared" ref="E11:E27" si="1">F11-D11</f>
        <v>0</v>
      </c>
      <c r="F11" s="51">
        <v>1136880</v>
      </c>
      <c r="G11" s="50">
        <f t="shared" ref="G11:G27" si="2">H11-F11</f>
        <v>0</v>
      </c>
      <c r="H11" s="51">
        <v>1136880</v>
      </c>
      <c r="I11" s="50">
        <f t="shared" ref="I11:I27" si="3">J11-H11</f>
        <v>0</v>
      </c>
      <c r="J11" s="52">
        <v>1136880</v>
      </c>
      <c r="K11" s="53">
        <f>L11-J11+100+210</f>
        <v>2146130</v>
      </c>
      <c r="L11" s="52">
        <v>3282700</v>
      </c>
      <c r="M11" s="53">
        <f>N11-L11-100</f>
        <v>0</v>
      </c>
      <c r="N11" s="71">
        <v>3282800</v>
      </c>
      <c r="O11" s="71">
        <f t="shared" ref="O11:O27" si="4">P11-N11</f>
        <v>0</v>
      </c>
      <c r="P11" s="70">
        <v>3282800</v>
      </c>
      <c r="Q11" s="70">
        <f>R11-P11-210</f>
        <v>0</v>
      </c>
      <c r="R11" s="52">
        <v>3283010</v>
      </c>
      <c r="S11" s="53">
        <f>T11-R11-B75+2830+1150</f>
        <v>824080</v>
      </c>
      <c r="T11" s="52">
        <v>5333260</v>
      </c>
      <c r="U11" s="53">
        <f>V11-T11-2830</f>
        <v>0</v>
      </c>
      <c r="V11" s="52">
        <v>5336090</v>
      </c>
      <c r="W11" s="53">
        <f>X11-V11-1150</f>
        <v>0</v>
      </c>
      <c r="X11" s="53">
        <v>5337240</v>
      </c>
      <c r="Y11" s="53">
        <f t="shared" ref="Y11:Y57" si="5">B11+C11+E11+G11+I11+K11+M11+O11+Q11+S11+U11+W11</f>
        <v>4107090</v>
      </c>
    </row>
    <row r="12" spans="1:27">
      <c r="A12" s="19" t="s">
        <v>72</v>
      </c>
      <c r="B12" s="50">
        <v>15950</v>
      </c>
      <c r="C12" s="50">
        <f t="shared" si="0"/>
        <v>28950</v>
      </c>
      <c r="D12" s="51">
        <v>44900</v>
      </c>
      <c r="E12" s="50">
        <f t="shared" si="1"/>
        <v>18100</v>
      </c>
      <c r="F12" s="51">
        <v>63000</v>
      </c>
      <c r="G12" s="50">
        <f t="shared" si="2"/>
        <v>37750</v>
      </c>
      <c r="H12" s="51">
        <v>100750</v>
      </c>
      <c r="I12" s="50">
        <f t="shared" si="3"/>
        <v>103125</v>
      </c>
      <c r="J12" s="52">
        <v>203875</v>
      </c>
      <c r="K12" s="53">
        <f t="shared" ref="K12:K27" si="6">L12-J12</f>
        <v>110225</v>
      </c>
      <c r="L12" s="52">
        <v>314100</v>
      </c>
      <c r="M12" s="53">
        <f t="shared" ref="M12:M27" si="7">N12-L12</f>
        <v>26250</v>
      </c>
      <c r="N12" s="42">
        <v>340350</v>
      </c>
      <c r="O12" s="21">
        <f t="shared" si="4"/>
        <v>17750</v>
      </c>
      <c r="P12" s="52">
        <v>358100</v>
      </c>
      <c r="Q12" s="53">
        <f t="shared" ref="Q12:Q27" si="8">R12-P12</f>
        <v>11400</v>
      </c>
      <c r="R12" s="52">
        <v>369500</v>
      </c>
      <c r="S12" s="53">
        <f t="shared" ref="S12:S27" si="9">T12-R12</f>
        <v>167540</v>
      </c>
      <c r="T12" s="52">
        <v>537040</v>
      </c>
      <c r="U12" s="53">
        <f t="shared" ref="U12:U27" si="10">V12-T12</f>
        <v>45450</v>
      </c>
      <c r="V12" s="52">
        <v>582490</v>
      </c>
      <c r="W12" s="53">
        <f t="shared" ref="W12:W27" si="11">X12-V12</f>
        <v>21290</v>
      </c>
      <c r="X12" s="53">
        <v>603780</v>
      </c>
      <c r="Y12" s="53">
        <f t="shared" si="5"/>
        <v>603780</v>
      </c>
      <c r="Z12" s="14"/>
      <c r="AA12" s="14"/>
    </row>
    <row r="13" spans="1:27">
      <c r="A13" s="19" t="s">
        <v>22</v>
      </c>
      <c r="B13" s="50">
        <v>38100</v>
      </c>
      <c r="C13" s="50">
        <f t="shared" si="0"/>
        <v>159473.79999999999</v>
      </c>
      <c r="D13" s="51">
        <v>197573.8</v>
      </c>
      <c r="E13" s="50">
        <f t="shared" si="1"/>
        <v>51795.75</v>
      </c>
      <c r="F13" s="51">
        <v>249369.55</v>
      </c>
      <c r="G13" s="50">
        <f t="shared" si="2"/>
        <v>149040.25</v>
      </c>
      <c r="H13" s="51">
        <v>398409.8</v>
      </c>
      <c r="I13" s="50">
        <f t="shared" si="3"/>
        <v>30950</v>
      </c>
      <c r="J13" s="52">
        <v>429359.8</v>
      </c>
      <c r="K13" s="53">
        <f t="shared" si="6"/>
        <v>7950</v>
      </c>
      <c r="L13" s="52">
        <v>437309.8</v>
      </c>
      <c r="M13" s="53">
        <f t="shared" si="7"/>
        <v>200</v>
      </c>
      <c r="N13" s="42">
        <v>437509.8</v>
      </c>
      <c r="O13" s="21">
        <f t="shared" si="4"/>
        <v>33800</v>
      </c>
      <c r="P13" s="52">
        <v>471309.8</v>
      </c>
      <c r="Q13" s="53">
        <f t="shared" si="8"/>
        <v>70700.000000000058</v>
      </c>
      <c r="R13" s="52">
        <v>542009.80000000005</v>
      </c>
      <c r="S13" s="53">
        <f t="shared" si="9"/>
        <v>139386</v>
      </c>
      <c r="T13" s="52">
        <v>681395.8</v>
      </c>
      <c r="U13" s="53">
        <f t="shared" si="10"/>
        <v>274486</v>
      </c>
      <c r="V13" s="52">
        <v>955881.8</v>
      </c>
      <c r="W13" s="53">
        <f t="shared" si="11"/>
        <v>14020</v>
      </c>
      <c r="X13" s="53">
        <v>969901.8</v>
      </c>
      <c r="Y13" s="53">
        <f t="shared" si="5"/>
        <v>969901.8</v>
      </c>
    </row>
    <row r="14" spans="1:27">
      <c r="A14" s="19" t="s">
        <v>23</v>
      </c>
      <c r="B14" s="50">
        <v>13000</v>
      </c>
      <c r="C14" s="50">
        <f t="shared" si="0"/>
        <v>6200</v>
      </c>
      <c r="D14" s="51">
        <v>19200</v>
      </c>
      <c r="E14" s="50">
        <f t="shared" si="1"/>
        <v>543300</v>
      </c>
      <c r="F14" s="51">
        <v>562500</v>
      </c>
      <c r="G14" s="50">
        <f t="shared" si="2"/>
        <v>41000</v>
      </c>
      <c r="H14" s="51">
        <v>603500</v>
      </c>
      <c r="I14" s="50">
        <f t="shared" si="3"/>
        <v>9700</v>
      </c>
      <c r="J14" s="52">
        <v>613200</v>
      </c>
      <c r="K14" s="53">
        <f t="shared" si="6"/>
        <v>11150</v>
      </c>
      <c r="L14" s="52">
        <v>624350</v>
      </c>
      <c r="M14" s="53">
        <f t="shared" si="7"/>
        <v>10900</v>
      </c>
      <c r="N14" s="42">
        <v>635250</v>
      </c>
      <c r="O14" s="21">
        <f t="shared" si="4"/>
        <v>8500</v>
      </c>
      <c r="P14" s="52">
        <v>643750</v>
      </c>
      <c r="Q14" s="53">
        <f t="shared" si="8"/>
        <v>5220</v>
      </c>
      <c r="R14" s="52">
        <v>648970</v>
      </c>
      <c r="S14" s="53">
        <f t="shared" si="9"/>
        <v>9650</v>
      </c>
      <c r="T14" s="52">
        <v>658620</v>
      </c>
      <c r="U14" s="53">
        <f t="shared" si="10"/>
        <v>19000</v>
      </c>
      <c r="V14" s="52">
        <v>677620</v>
      </c>
      <c r="W14" s="53">
        <f t="shared" si="11"/>
        <v>9900</v>
      </c>
      <c r="X14" s="53">
        <v>687520</v>
      </c>
      <c r="Y14" s="53">
        <f t="shared" si="5"/>
        <v>687520</v>
      </c>
    </row>
    <row r="15" spans="1:27">
      <c r="A15" s="19" t="s">
        <v>24</v>
      </c>
      <c r="B15" s="50">
        <v>483600</v>
      </c>
      <c r="C15" s="50">
        <f t="shared" si="0"/>
        <v>0</v>
      </c>
      <c r="D15" s="51">
        <v>483600</v>
      </c>
      <c r="E15" s="50">
        <f t="shared" si="1"/>
        <v>0</v>
      </c>
      <c r="F15" s="51">
        <v>483600</v>
      </c>
      <c r="G15" s="50">
        <f t="shared" si="2"/>
        <v>223650</v>
      </c>
      <c r="H15" s="51">
        <v>707250</v>
      </c>
      <c r="I15" s="50">
        <f t="shared" si="3"/>
        <v>250</v>
      </c>
      <c r="J15" s="52">
        <v>707500</v>
      </c>
      <c r="K15" s="53">
        <f>L15-J15+100+1200</f>
        <v>918000</v>
      </c>
      <c r="L15" s="52">
        <v>1624200</v>
      </c>
      <c r="M15" s="53">
        <f>N15-L15-1200</f>
        <v>0</v>
      </c>
      <c r="N15" s="42">
        <v>1625400</v>
      </c>
      <c r="O15" s="21">
        <f t="shared" si="4"/>
        <v>0</v>
      </c>
      <c r="P15" s="52">
        <v>1625400</v>
      </c>
      <c r="Q15" s="53">
        <f>R15-P15-100</f>
        <v>0</v>
      </c>
      <c r="R15" s="52">
        <v>1625500</v>
      </c>
      <c r="S15" s="53">
        <f>T15-R15-B76+2550+1100</f>
        <v>359350</v>
      </c>
      <c r="T15" s="52">
        <v>2514450</v>
      </c>
      <c r="U15" s="53">
        <f>V15-T15-2550</f>
        <v>0</v>
      </c>
      <c r="V15" s="52">
        <v>2517000</v>
      </c>
      <c r="W15" s="53">
        <f>X15-V15-1100</f>
        <v>0</v>
      </c>
      <c r="X15" s="53">
        <v>2518100</v>
      </c>
      <c r="Y15" s="53">
        <f t="shared" si="5"/>
        <v>1984850</v>
      </c>
    </row>
    <row r="16" spans="1:27" s="73" customFormat="1">
      <c r="A16" s="19" t="s">
        <v>25</v>
      </c>
      <c r="B16" s="50">
        <v>1275570</v>
      </c>
      <c r="C16" s="50">
        <f t="shared" si="0"/>
        <v>0</v>
      </c>
      <c r="D16" s="68">
        <v>1275570</v>
      </c>
      <c r="E16" s="50">
        <f t="shared" si="1"/>
        <v>0</v>
      </c>
      <c r="F16" s="68">
        <v>1275570</v>
      </c>
      <c r="G16" s="50">
        <f>H16-F16+150</f>
        <v>209012.5</v>
      </c>
      <c r="H16" s="68">
        <v>1484432.5</v>
      </c>
      <c r="I16" s="50">
        <f>J16-H16-150</f>
        <v>0</v>
      </c>
      <c r="J16" s="70">
        <v>1484582.5</v>
      </c>
      <c r="K16" s="53">
        <f>L16-J16+50+1000+650+400</f>
        <v>2499304</v>
      </c>
      <c r="L16" s="70">
        <v>3981786.5</v>
      </c>
      <c r="M16" s="53">
        <f>N16-L16-650</f>
        <v>0</v>
      </c>
      <c r="N16" s="71">
        <v>3982436.5</v>
      </c>
      <c r="O16" s="71">
        <f t="shared" si="4"/>
        <v>0</v>
      </c>
      <c r="P16" s="70">
        <v>3982436.5</v>
      </c>
      <c r="Q16" s="70">
        <f>R16-P16-50</f>
        <v>0</v>
      </c>
      <c r="R16" s="70">
        <v>3982486.5</v>
      </c>
      <c r="S16" s="53">
        <f>T16-R16-B77</f>
        <v>926755</v>
      </c>
      <c r="T16" s="70">
        <v>6299224</v>
      </c>
      <c r="U16" s="70">
        <f>V16-T16-1000</f>
        <v>0</v>
      </c>
      <c r="V16" s="70">
        <v>6300224</v>
      </c>
      <c r="W16" s="70">
        <f>X16-V16-400</f>
        <v>0</v>
      </c>
      <c r="X16" s="70">
        <v>6300624</v>
      </c>
      <c r="Y16" s="53">
        <f t="shared" si="5"/>
        <v>4910641.5</v>
      </c>
    </row>
    <row r="17" spans="1:27">
      <c r="A17" s="19" t="s">
        <v>26</v>
      </c>
      <c r="B17" s="50">
        <v>17100</v>
      </c>
      <c r="C17" s="50">
        <f t="shared" si="0"/>
        <v>17150</v>
      </c>
      <c r="D17" s="51">
        <v>34250</v>
      </c>
      <c r="E17" s="50">
        <f t="shared" si="1"/>
        <v>291300</v>
      </c>
      <c r="F17" s="51">
        <v>325550</v>
      </c>
      <c r="G17" s="50">
        <f t="shared" si="2"/>
        <v>34550</v>
      </c>
      <c r="H17" s="51">
        <v>360100</v>
      </c>
      <c r="I17" s="50">
        <f t="shared" si="3"/>
        <v>28950</v>
      </c>
      <c r="J17" s="52">
        <v>389050</v>
      </c>
      <c r="K17" s="53">
        <f t="shared" si="6"/>
        <v>21550</v>
      </c>
      <c r="L17" s="52">
        <v>410600</v>
      </c>
      <c r="M17" s="53">
        <f t="shared" si="7"/>
        <v>12600</v>
      </c>
      <c r="N17" s="42">
        <v>423200</v>
      </c>
      <c r="O17" s="21">
        <f t="shared" si="4"/>
        <v>9600</v>
      </c>
      <c r="P17" s="52">
        <v>432800</v>
      </c>
      <c r="Q17" s="53">
        <f t="shared" si="8"/>
        <v>9550</v>
      </c>
      <c r="R17" s="52">
        <v>442350</v>
      </c>
      <c r="S17" s="53">
        <f t="shared" si="9"/>
        <v>17700</v>
      </c>
      <c r="T17" s="52">
        <v>460050</v>
      </c>
      <c r="U17" s="53">
        <f t="shared" si="10"/>
        <v>23250</v>
      </c>
      <c r="V17" s="52">
        <v>483300</v>
      </c>
      <c r="W17" s="53">
        <f t="shared" si="11"/>
        <v>14750</v>
      </c>
      <c r="X17" s="53">
        <v>498050</v>
      </c>
      <c r="Y17" s="53">
        <f t="shared" si="5"/>
        <v>498050</v>
      </c>
    </row>
    <row r="18" spans="1:27">
      <c r="A18" s="19" t="s">
        <v>27</v>
      </c>
      <c r="B18" s="50">
        <v>1915386.8</v>
      </c>
      <c r="C18" s="50">
        <f t="shared" si="0"/>
        <v>88200</v>
      </c>
      <c r="D18" s="51">
        <v>2003586.8</v>
      </c>
      <c r="E18" s="50">
        <f t="shared" si="1"/>
        <v>80828.399999999907</v>
      </c>
      <c r="F18" s="51">
        <v>2084415.2</v>
      </c>
      <c r="G18" s="50">
        <f t="shared" si="2"/>
        <v>2051406.7500000002</v>
      </c>
      <c r="H18" s="51">
        <v>4135821.95</v>
      </c>
      <c r="I18" s="50">
        <f t="shared" si="3"/>
        <v>432221</v>
      </c>
      <c r="J18" s="52">
        <v>4568042.95</v>
      </c>
      <c r="K18" s="53">
        <f>L18-J18</f>
        <v>9900601.4400000013</v>
      </c>
      <c r="L18" s="52">
        <v>14468644.390000001</v>
      </c>
      <c r="M18" s="53">
        <f t="shared" si="7"/>
        <v>43545</v>
      </c>
      <c r="N18" s="42">
        <v>14512189.390000001</v>
      </c>
      <c r="O18" s="21">
        <f t="shared" si="4"/>
        <v>413940</v>
      </c>
      <c r="P18" s="52">
        <v>14926129.390000001</v>
      </c>
      <c r="Q18" s="53">
        <f t="shared" si="8"/>
        <v>49098</v>
      </c>
      <c r="R18" s="52">
        <v>14975227.390000001</v>
      </c>
      <c r="S18" s="53">
        <f>T18-R18-B78</f>
        <v>3494788.5799999982</v>
      </c>
      <c r="T18" s="52">
        <v>22985760.829999998</v>
      </c>
      <c r="U18" s="53">
        <f t="shared" si="10"/>
        <v>232937.5</v>
      </c>
      <c r="V18" s="52">
        <v>23218698.329999998</v>
      </c>
      <c r="W18" s="53">
        <f t="shared" si="11"/>
        <v>347188.5</v>
      </c>
      <c r="X18" s="53">
        <v>23565886.829999998</v>
      </c>
      <c r="Y18" s="53">
        <f t="shared" si="5"/>
        <v>19050141.969999999</v>
      </c>
      <c r="Z18" s="14"/>
      <c r="AA18" s="22"/>
    </row>
    <row r="19" spans="1:27" s="73" customFormat="1">
      <c r="A19" s="19" t="s">
        <v>74</v>
      </c>
      <c r="B19" s="50">
        <v>4250</v>
      </c>
      <c r="C19" s="50">
        <f t="shared" si="0"/>
        <v>1825</v>
      </c>
      <c r="D19" s="68">
        <v>6075</v>
      </c>
      <c r="E19" s="50">
        <f t="shared" si="1"/>
        <v>6250</v>
      </c>
      <c r="F19" s="68">
        <v>12325</v>
      </c>
      <c r="G19" s="50">
        <f t="shared" si="2"/>
        <v>27600</v>
      </c>
      <c r="H19" s="68">
        <v>39925</v>
      </c>
      <c r="I19" s="50">
        <f t="shared" si="3"/>
        <v>241350</v>
      </c>
      <c r="J19" s="70">
        <v>281275</v>
      </c>
      <c r="K19" s="53">
        <f t="shared" si="6"/>
        <v>167621</v>
      </c>
      <c r="L19" s="70">
        <v>448896</v>
      </c>
      <c r="M19" s="53">
        <f>N19-L19-28619</f>
        <v>385046.9</v>
      </c>
      <c r="N19" s="71">
        <v>862561.9</v>
      </c>
      <c r="O19" s="71">
        <f>P19-N19+28619</f>
        <v>0</v>
      </c>
      <c r="P19" s="70">
        <v>833942.9</v>
      </c>
      <c r="Q19" s="70">
        <f t="shared" si="8"/>
        <v>0</v>
      </c>
      <c r="R19" s="70">
        <v>833942.9</v>
      </c>
      <c r="S19" s="53">
        <f t="shared" si="9"/>
        <v>0</v>
      </c>
      <c r="T19" s="70">
        <v>833942.9</v>
      </c>
      <c r="U19" s="70">
        <f t="shared" si="10"/>
        <v>0</v>
      </c>
      <c r="V19" s="70">
        <v>833942.9</v>
      </c>
      <c r="W19" s="70">
        <f t="shared" si="11"/>
        <v>0</v>
      </c>
      <c r="X19" s="70">
        <v>833942.9</v>
      </c>
      <c r="Y19" s="53">
        <f t="shared" si="5"/>
        <v>833942.9</v>
      </c>
      <c r="Z19" s="74"/>
      <c r="AA19" s="74"/>
    </row>
    <row r="20" spans="1:27">
      <c r="A20" s="19" t="s">
        <v>65</v>
      </c>
      <c r="B20" s="50">
        <v>4250</v>
      </c>
      <c r="C20" s="50">
        <f t="shared" si="0"/>
        <v>1825</v>
      </c>
      <c r="D20" s="51">
        <v>6075</v>
      </c>
      <c r="E20" s="50">
        <f t="shared" si="1"/>
        <v>6250</v>
      </c>
      <c r="F20" s="51">
        <v>12325</v>
      </c>
      <c r="G20" s="50">
        <f t="shared" si="2"/>
        <v>27600</v>
      </c>
      <c r="H20" s="51">
        <v>39925</v>
      </c>
      <c r="I20" s="50">
        <f t="shared" si="3"/>
        <v>241350</v>
      </c>
      <c r="J20" s="52">
        <v>281275</v>
      </c>
      <c r="K20" s="53">
        <f t="shared" si="6"/>
        <v>187600</v>
      </c>
      <c r="L20" s="52">
        <v>468875</v>
      </c>
      <c r="M20" s="53">
        <f t="shared" si="7"/>
        <v>20500</v>
      </c>
      <c r="N20" s="42">
        <v>489375</v>
      </c>
      <c r="O20" s="21">
        <f t="shared" si="4"/>
        <v>83500</v>
      </c>
      <c r="P20" s="52">
        <v>572875</v>
      </c>
      <c r="Q20" s="53">
        <f t="shared" si="8"/>
        <v>9800</v>
      </c>
      <c r="R20" s="52">
        <v>582675</v>
      </c>
      <c r="S20" s="53">
        <f t="shared" si="9"/>
        <v>142000</v>
      </c>
      <c r="T20" s="52">
        <v>724675</v>
      </c>
      <c r="U20" s="53">
        <f t="shared" si="10"/>
        <v>98700</v>
      </c>
      <c r="V20" s="52">
        <v>823375</v>
      </c>
      <c r="W20" s="53">
        <f t="shared" si="11"/>
        <v>7500</v>
      </c>
      <c r="X20" s="53">
        <v>830875</v>
      </c>
      <c r="Y20" s="53">
        <f t="shared" si="5"/>
        <v>830875</v>
      </c>
      <c r="Z20" s="14"/>
      <c r="AA20" s="14"/>
    </row>
    <row r="21" spans="1:27">
      <c r="A21" s="19" t="s">
        <v>66</v>
      </c>
      <c r="B21" s="50">
        <v>22900</v>
      </c>
      <c r="C21" s="50">
        <f t="shared" si="0"/>
        <v>16700</v>
      </c>
      <c r="D21" s="51">
        <v>39600</v>
      </c>
      <c r="E21" s="50">
        <f t="shared" si="1"/>
        <v>12400</v>
      </c>
      <c r="F21" s="51">
        <v>52000</v>
      </c>
      <c r="G21" s="50">
        <f t="shared" si="2"/>
        <v>15200</v>
      </c>
      <c r="H21" s="51">
        <v>67200</v>
      </c>
      <c r="I21" s="50">
        <f t="shared" si="3"/>
        <v>15400</v>
      </c>
      <c r="J21" s="52">
        <v>82600</v>
      </c>
      <c r="K21" s="53">
        <f t="shared" si="6"/>
        <v>16200</v>
      </c>
      <c r="L21" s="52">
        <v>98800</v>
      </c>
      <c r="M21" s="53">
        <f t="shared" si="7"/>
        <v>17800</v>
      </c>
      <c r="N21" s="42">
        <v>116600</v>
      </c>
      <c r="O21" s="21">
        <f t="shared" si="4"/>
        <v>16000</v>
      </c>
      <c r="P21" s="52">
        <v>132600</v>
      </c>
      <c r="Q21" s="53">
        <f t="shared" si="8"/>
        <v>14800</v>
      </c>
      <c r="R21" s="52">
        <v>147400</v>
      </c>
      <c r="S21" s="53">
        <f t="shared" si="9"/>
        <v>10900</v>
      </c>
      <c r="T21" s="52">
        <v>158300</v>
      </c>
      <c r="U21" s="53">
        <f t="shared" si="10"/>
        <v>10500</v>
      </c>
      <c r="V21" s="52">
        <v>168800</v>
      </c>
      <c r="W21" s="53">
        <f t="shared" si="11"/>
        <v>10500</v>
      </c>
      <c r="X21" s="53">
        <v>179300</v>
      </c>
      <c r="Y21" s="53">
        <f t="shared" si="5"/>
        <v>179300</v>
      </c>
      <c r="Z21" s="14"/>
      <c r="AA21" s="14"/>
    </row>
    <row r="22" spans="1:27">
      <c r="A22" s="19" t="s">
        <v>33</v>
      </c>
      <c r="B22" s="50">
        <v>491212.76</v>
      </c>
      <c r="C22" s="50">
        <f t="shared" si="0"/>
        <v>714847.76</v>
      </c>
      <c r="D22" s="51">
        <v>1206060.52</v>
      </c>
      <c r="E22" s="50">
        <f t="shared" si="1"/>
        <v>1151445.04</v>
      </c>
      <c r="F22" s="51">
        <v>2357505.56</v>
      </c>
      <c r="G22" s="50">
        <f t="shared" si="2"/>
        <v>1275641.7599999998</v>
      </c>
      <c r="H22" s="51">
        <v>3633147.32</v>
      </c>
      <c r="I22" s="50">
        <f t="shared" si="3"/>
        <v>1513768.7600000002</v>
      </c>
      <c r="J22" s="52">
        <v>5146916.08</v>
      </c>
      <c r="K22" s="53">
        <f t="shared" si="6"/>
        <v>1268963.5099999998</v>
      </c>
      <c r="L22" s="52">
        <v>6415879.5899999999</v>
      </c>
      <c r="M22" s="53">
        <f t="shared" si="7"/>
        <v>2578852.66</v>
      </c>
      <c r="N22" s="52">
        <v>8994732.25</v>
      </c>
      <c r="O22" s="21">
        <f t="shared" si="4"/>
        <v>600873.06000000052</v>
      </c>
      <c r="P22" s="52">
        <v>9595605.3100000005</v>
      </c>
      <c r="Q22" s="53">
        <f t="shared" si="8"/>
        <v>573370.8599999994</v>
      </c>
      <c r="R22" s="52">
        <v>10168976.17</v>
      </c>
      <c r="S22" s="53">
        <f t="shared" si="9"/>
        <v>644661.06000000052</v>
      </c>
      <c r="T22" s="52">
        <v>10813637.23</v>
      </c>
      <c r="U22" s="53">
        <f t="shared" si="10"/>
        <v>550207.02999999933</v>
      </c>
      <c r="V22" s="52">
        <v>11363844.26</v>
      </c>
      <c r="W22" s="53">
        <f t="shared" si="11"/>
        <v>1590755.5299999993</v>
      </c>
      <c r="X22" s="53">
        <v>12954599.789999999</v>
      </c>
      <c r="Y22" s="53">
        <f t="shared" si="5"/>
        <v>12954599.789999999</v>
      </c>
      <c r="Z22" s="14"/>
      <c r="AA22" s="22"/>
    </row>
    <row r="23" spans="1:27" s="73" customFormat="1">
      <c r="A23" s="19" t="s">
        <v>35</v>
      </c>
      <c r="B23" s="50">
        <v>10429248.15</v>
      </c>
      <c r="C23" s="50">
        <f t="shared" si="0"/>
        <v>0</v>
      </c>
      <c r="D23" s="68">
        <v>10429248.15</v>
      </c>
      <c r="E23" s="50">
        <f t="shared" si="1"/>
        <v>0</v>
      </c>
      <c r="F23" s="69">
        <v>10429248.15</v>
      </c>
      <c r="G23" s="50">
        <f>H23-F23-2675-2784</f>
        <v>2053054</v>
      </c>
      <c r="H23" s="68">
        <v>12487761.15</v>
      </c>
      <c r="I23" s="50">
        <f>J23-H23+2675</f>
        <v>0</v>
      </c>
      <c r="J23" s="70">
        <v>12485086.15</v>
      </c>
      <c r="K23" s="53">
        <f>L23-J23-6355.75-295.25-28327.5-1449-1163</f>
        <v>20461244.009999998</v>
      </c>
      <c r="L23" s="70">
        <v>32983920.66</v>
      </c>
      <c r="M23" s="53">
        <f>N23-L23+9139.75</f>
        <v>0</v>
      </c>
      <c r="N23" s="71">
        <v>32974780.91</v>
      </c>
      <c r="O23" s="71">
        <f>P23-N23+295.25</f>
        <v>0</v>
      </c>
      <c r="P23" s="70">
        <v>32974485.66</v>
      </c>
      <c r="Q23" s="70">
        <f>R23-P23+28327.5</f>
        <v>0</v>
      </c>
      <c r="R23" s="70">
        <v>32946158.16</v>
      </c>
      <c r="S23" s="53">
        <f>T23-R23-B79-12751-1458.5</f>
        <v>7553844.4999999963</v>
      </c>
      <c r="T23" s="70">
        <v>51866686.159999996</v>
      </c>
      <c r="U23" s="70">
        <f>V23-T23+1449+12751</f>
        <v>0</v>
      </c>
      <c r="V23" s="70">
        <v>51852486.159999996</v>
      </c>
      <c r="W23" s="70">
        <f>X23-V23+1163+1458.5</f>
        <v>0</v>
      </c>
      <c r="X23" s="70">
        <v>51849864.659999996</v>
      </c>
      <c r="Y23" s="53">
        <f t="shared" si="5"/>
        <v>40497390.659999996</v>
      </c>
      <c r="Z23" s="72"/>
      <c r="AA23" s="72"/>
    </row>
    <row r="24" spans="1:27">
      <c r="A24" s="19" t="s">
        <v>67</v>
      </c>
      <c r="B24" s="50">
        <v>76142.25</v>
      </c>
      <c r="C24" s="50">
        <f t="shared" si="0"/>
        <v>206454.5</v>
      </c>
      <c r="D24" s="51">
        <v>282596.75</v>
      </c>
      <c r="E24" s="50">
        <f t="shared" si="1"/>
        <v>67357</v>
      </c>
      <c r="F24" s="51">
        <v>349953.75</v>
      </c>
      <c r="G24" s="50">
        <f t="shared" si="2"/>
        <v>125123</v>
      </c>
      <c r="H24" s="51">
        <v>475076.75</v>
      </c>
      <c r="I24" s="50">
        <f t="shared" si="3"/>
        <v>27364</v>
      </c>
      <c r="J24" s="52">
        <v>502440.75</v>
      </c>
      <c r="K24" s="53">
        <f t="shared" si="6"/>
        <v>17149</v>
      </c>
      <c r="L24" s="52">
        <v>519589.75</v>
      </c>
      <c r="M24" s="53">
        <f t="shared" si="7"/>
        <v>146250</v>
      </c>
      <c r="N24" s="42">
        <v>665839.75</v>
      </c>
      <c r="O24" s="21">
        <f t="shared" si="4"/>
        <v>2400</v>
      </c>
      <c r="P24" s="52">
        <v>668239.75</v>
      </c>
      <c r="Q24" s="53">
        <f t="shared" si="8"/>
        <v>13315</v>
      </c>
      <c r="R24" s="52">
        <v>681554.75</v>
      </c>
      <c r="S24" s="53">
        <f t="shared" si="9"/>
        <v>1000</v>
      </c>
      <c r="T24" s="52">
        <v>682554.75</v>
      </c>
      <c r="U24" s="53">
        <f t="shared" si="10"/>
        <v>21177</v>
      </c>
      <c r="V24" s="52">
        <v>703731.75</v>
      </c>
      <c r="W24" s="53">
        <f t="shared" si="11"/>
        <v>27900</v>
      </c>
      <c r="X24" s="53">
        <v>731631.75</v>
      </c>
      <c r="Y24" s="53">
        <f t="shared" si="5"/>
        <v>731631.75</v>
      </c>
      <c r="Z24" s="14"/>
      <c r="AA24" s="14"/>
    </row>
    <row r="25" spans="1:27">
      <c r="A25" s="19" t="s">
        <v>42</v>
      </c>
      <c r="B25" s="50"/>
      <c r="C25" s="50">
        <f t="shared" si="0"/>
        <v>0</v>
      </c>
      <c r="D25" s="51"/>
      <c r="E25" s="50">
        <f t="shared" si="1"/>
        <v>0</v>
      </c>
      <c r="F25" s="51"/>
      <c r="G25" s="50">
        <f t="shared" si="2"/>
        <v>41427.96</v>
      </c>
      <c r="H25" s="51">
        <v>41427.96</v>
      </c>
      <c r="I25" s="50">
        <f t="shared" si="3"/>
        <v>0</v>
      </c>
      <c r="J25" s="52">
        <v>41427.96</v>
      </c>
      <c r="K25" s="53">
        <f t="shared" si="6"/>
        <v>0</v>
      </c>
      <c r="L25" s="52">
        <v>41427.96</v>
      </c>
      <c r="M25" s="53">
        <f t="shared" si="7"/>
        <v>53075.250000000007</v>
      </c>
      <c r="N25" s="42">
        <v>94503.21</v>
      </c>
      <c r="O25" s="21">
        <f t="shared" si="4"/>
        <v>0</v>
      </c>
      <c r="P25" s="52">
        <v>94503.21</v>
      </c>
      <c r="Q25" s="53">
        <f t="shared" si="8"/>
        <v>0</v>
      </c>
      <c r="R25" s="52">
        <v>94503.21</v>
      </c>
      <c r="S25" s="53">
        <f t="shared" si="9"/>
        <v>61330.430000000008</v>
      </c>
      <c r="T25" s="52">
        <v>155833.64000000001</v>
      </c>
      <c r="U25" s="53">
        <f t="shared" si="10"/>
        <v>0</v>
      </c>
      <c r="V25" s="52">
        <v>155833.64000000001</v>
      </c>
      <c r="W25" s="53">
        <f t="shared" si="11"/>
        <v>0</v>
      </c>
      <c r="X25" s="53">
        <v>155833.64000000001</v>
      </c>
      <c r="Y25" s="53">
        <f t="shared" si="5"/>
        <v>155833.64000000001</v>
      </c>
      <c r="Z25" s="14"/>
      <c r="AA25" s="14"/>
    </row>
    <row r="26" spans="1:27">
      <c r="A26" s="19" t="s">
        <v>68</v>
      </c>
      <c r="B26" s="50">
        <v>532190.42000000004</v>
      </c>
      <c r="C26" s="50">
        <f t="shared" si="0"/>
        <v>499674.70999999996</v>
      </c>
      <c r="D26" s="51">
        <v>1031865.13</v>
      </c>
      <c r="E26" s="50">
        <f t="shared" si="1"/>
        <v>208399.37</v>
      </c>
      <c r="F26" s="51">
        <v>1240264.5</v>
      </c>
      <c r="G26" s="50">
        <f t="shared" si="2"/>
        <v>526105.12000000011</v>
      </c>
      <c r="H26" s="51">
        <v>1766369.62</v>
      </c>
      <c r="I26" s="50">
        <f t="shared" si="3"/>
        <v>53627.019999999786</v>
      </c>
      <c r="J26" s="52">
        <v>1819996.64</v>
      </c>
      <c r="K26" s="53">
        <f>L26-J26+49858.44+153707.81+78248.97</f>
        <v>319859.69000000018</v>
      </c>
      <c r="L26" s="52">
        <v>1858041.11</v>
      </c>
      <c r="M26" s="53">
        <f>(N26-L26)-49858.44</f>
        <v>-5.8207660913467407E-11</v>
      </c>
      <c r="N26" s="42">
        <v>1907899.55</v>
      </c>
      <c r="O26" s="21">
        <f>P26-N26-153707.81</f>
        <v>0</v>
      </c>
      <c r="P26" s="52">
        <v>2061607.36</v>
      </c>
      <c r="Q26" s="53">
        <f>R26-P26-78248.97</f>
        <v>0</v>
      </c>
      <c r="R26" s="52">
        <v>2139856.33</v>
      </c>
      <c r="S26" s="53">
        <f>T26-R26+1815333.92+147158.15</f>
        <v>2015275.5499999998</v>
      </c>
      <c r="T26" s="52">
        <v>2192639.81</v>
      </c>
      <c r="U26" s="53">
        <f>V26-T26-1815333.92</f>
        <v>0</v>
      </c>
      <c r="V26" s="52">
        <v>4007973.73</v>
      </c>
      <c r="W26" s="53">
        <f>X26-V26-147158.15</f>
        <v>0</v>
      </c>
      <c r="X26" s="53">
        <v>4155131.88</v>
      </c>
      <c r="Y26" s="53">
        <f t="shared" si="5"/>
        <v>4155131.88</v>
      </c>
      <c r="Z26" s="14"/>
      <c r="AA26" s="14"/>
    </row>
    <row r="27" spans="1:27">
      <c r="A27" s="19" t="s">
        <v>69</v>
      </c>
      <c r="B27" s="50">
        <v>1092.28</v>
      </c>
      <c r="C27" s="50">
        <f t="shared" si="0"/>
        <v>1008.0600000000002</v>
      </c>
      <c r="D27" s="51">
        <v>2100.34</v>
      </c>
      <c r="E27" s="50">
        <f t="shared" si="1"/>
        <v>0</v>
      </c>
      <c r="F27" s="51">
        <v>2100.34</v>
      </c>
      <c r="G27" s="50">
        <f t="shared" si="2"/>
        <v>5531.09</v>
      </c>
      <c r="H27" s="51">
        <v>7631.43</v>
      </c>
      <c r="I27" s="50">
        <f t="shared" si="3"/>
        <v>13803.900000000001</v>
      </c>
      <c r="J27" s="52">
        <v>21435.33</v>
      </c>
      <c r="K27" s="53">
        <f t="shared" si="6"/>
        <v>4719.0599999999977</v>
      </c>
      <c r="L27" s="52">
        <v>26154.39</v>
      </c>
      <c r="M27" s="53">
        <f t="shared" si="7"/>
        <v>6519.57</v>
      </c>
      <c r="N27" s="42">
        <v>32673.96</v>
      </c>
      <c r="O27" s="21">
        <f t="shared" si="4"/>
        <v>2777.7900000000009</v>
      </c>
      <c r="P27" s="52">
        <v>35451.75</v>
      </c>
      <c r="Q27" s="53">
        <f t="shared" si="8"/>
        <v>1905.2200000000012</v>
      </c>
      <c r="R27" s="52">
        <v>37356.97</v>
      </c>
      <c r="S27" s="53">
        <f t="shared" si="9"/>
        <v>4029.7299999999959</v>
      </c>
      <c r="T27" s="52">
        <v>41386.699999999997</v>
      </c>
      <c r="U27" s="53">
        <f t="shared" si="10"/>
        <v>4425.1200000000026</v>
      </c>
      <c r="V27" s="52">
        <v>45811.82</v>
      </c>
      <c r="W27" s="53">
        <f t="shared" si="11"/>
        <v>14848.919999999998</v>
      </c>
      <c r="X27" s="53">
        <v>60660.74</v>
      </c>
      <c r="Y27" s="53">
        <f t="shared" si="5"/>
        <v>60660.74</v>
      </c>
      <c r="Z27" s="14"/>
      <c r="AA27" s="14"/>
    </row>
    <row r="28" spans="1:27" hidden="1">
      <c r="A28" s="19" t="s">
        <v>28</v>
      </c>
      <c r="B28" s="50"/>
      <c r="C28" s="50"/>
      <c r="D28" s="51"/>
      <c r="E28" s="50"/>
      <c r="F28" s="51"/>
      <c r="G28" s="50"/>
      <c r="H28" s="51"/>
      <c r="I28" s="50"/>
      <c r="J28" s="52"/>
      <c r="K28" s="53"/>
      <c r="L28" s="52"/>
      <c r="M28" s="53"/>
      <c r="N28" s="42"/>
      <c r="O28" s="21"/>
      <c r="P28" s="52"/>
      <c r="Q28" s="53"/>
      <c r="R28" s="52"/>
      <c r="S28" s="53"/>
      <c r="T28" s="52"/>
      <c r="U28" s="53"/>
      <c r="V28" s="52"/>
      <c r="W28" s="53"/>
      <c r="X28" s="53"/>
      <c r="Y28" s="53">
        <f t="shared" si="5"/>
        <v>0</v>
      </c>
      <c r="Z28" s="14"/>
      <c r="AA28" s="14"/>
    </row>
    <row r="29" spans="1:27" hidden="1">
      <c r="A29" s="19" t="s">
        <v>29</v>
      </c>
      <c r="B29" s="50"/>
      <c r="C29" s="50"/>
      <c r="D29" s="51"/>
      <c r="E29" s="50"/>
      <c r="F29" s="51"/>
      <c r="G29" s="50"/>
      <c r="H29" s="51"/>
      <c r="I29" s="50"/>
      <c r="J29" s="52"/>
      <c r="K29" s="53"/>
      <c r="L29" s="52"/>
      <c r="M29" s="53"/>
      <c r="N29" s="42"/>
      <c r="O29" s="21"/>
      <c r="P29" s="52"/>
      <c r="Q29" s="53"/>
      <c r="R29" s="52"/>
      <c r="S29" s="53"/>
      <c r="T29" s="52"/>
      <c r="U29" s="53"/>
      <c r="V29" s="52"/>
      <c r="W29" s="53"/>
      <c r="X29" s="53"/>
      <c r="Y29" s="53">
        <f t="shared" si="5"/>
        <v>0</v>
      </c>
      <c r="Z29" s="14"/>
      <c r="AA29" s="14"/>
    </row>
    <row r="30" spans="1:27" hidden="1">
      <c r="A30" s="19" t="s">
        <v>30</v>
      </c>
      <c r="B30" s="50"/>
      <c r="C30" s="50"/>
      <c r="D30" s="51"/>
      <c r="E30" s="50"/>
      <c r="F30" s="51"/>
      <c r="G30" s="50"/>
      <c r="H30" s="51"/>
      <c r="I30" s="50"/>
      <c r="J30" s="52"/>
      <c r="K30" s="53"/>
      <c r="L30" s="52"/>
      <c r="M30" s="53"/>
      <c r="N30" s="42"/>
      <c r="O30" s="21"/>
      <c r="P30" s="52"/>
      <c r="Q30" s="53"/>
      <c r="R30" s="52"/>
      <c r="S30" s="53"/>
      <c r="T30" s="52"/>
      <c r="U30" s="53"/>
      <c r="V30" s="52"/>
      <c r="W30" s="53"/>
      <c r="X30" s="53"/>
      <c r="Y30" s="53">
        <f t="shared" si="5"/>
        <v>0</v>
      </c>
      <c r="Z30" s="14"/>
      <c r="AA30" s="14"/>
    </row>
    <row r="31" spans="1:27" hidden="1">
      <c r="A31" s="19" t="s">
        <v>31</v>
      </c>
      <c r="B31" s="50"/>
      <c r="C31" s="50"/>
      <c r="D31" s="51"/>
      <c r="E31" s="50"/>
      <c r="F31" s="51"/>
      <c r="G31" s="50"/>
      <c r="H31" s="51"/>
      <c r="I31" s="50"/>
      <c r="J31" s="52"/>
      <c r="K31" s="53"/>
      <c r="L31" s="52"/>
      <c r="M31" s="53"/>
      <c r="N31" s="42"/>
      <c r="O31" s="21"/>
      <c r="P31" s="52"/>
      <c r="Q31" s="53"/>
      <c r="R31" s="52"/>
      <c r="S31" s="53"/>
      <c r="T31" s="52"/>
      <c r="U31" s="53"/>
      <c r="V31" s="52"/>
      <c r="W31" s="53"/>
      <c r="X31" s="53"/>
      <c r="Y31" s="53">
        <f t="shared" si="5"/>
        <v>0</v>
      </c>
      <c r="Z31" s="14"/>
      <c r="AA31" s="14"/>
    </row>
    <row r="32" spans="1:27" hidden="1">
      <c r="A32" s="19" t="s">
        <v>32</v>
      </c>
      <c r="B32" s="50"/>
      <c r="C32" s="50"/>
      <c r="D32" s="51"/>
      <c r="E32" s="50"/>
      <c r="F32" s="51"/>
      <c r="G32" s="50"/>
      <c r="H32" s="51"/>
      <c r="I32" s="50"/>
      <c r="J32" s="52"/>
      <c r="K32" s="53"/>
      <c r="L32" s="52"/>
      <c r="M32" s="53"/>
      <c r="N32" s="42"/>
      <c r="O32" s="21"/>
      <c r="P32" s="52"/>
      <c r="Q32" s="53"/>
      <c r="R32" s="52"/>
      <c r="S32" s="53"/>
      <c r="T32" s="52"/>
      <c r="U32" s="53"/>
      <c r="V32" s="52"/>
      <c r="W32" s="53"/>
      <c r="X32" s="53"/>
      <c r="Y32" s="53">
        <f t="shared" si="5"/>
        <v>0</v>
      </c>
      <c r="Z32" s="14"/>
      <c r="AA32" s="14"/>
    </row>
    <row r="33" spans="1:27" hidden="1">
      <c r="A33" s="19" t="s">
        <v>34</v>
      </c>
      <c r="B33" s="50"/>
      <c r="C33" s="50"/>
      <c r="D33" s="51"/>
      <c r="E33" s="50"/>
      <c r="F33" s="51"/>
      <c r="G33" s="50"/>
      <c r="H33" s="51"/>
      <c r="I33" s="50"/>
      <c r="J33" s="52"/>
      <c r="K33" s="53"/>
      <c r="L33" s="52"/>
      <c r="M33" s="53"/>
      <c r="N33" s="52"/>
      <c r="O33" s="53"/>
      <c r="P33" s="52"/>
      <c r="Q33" s="53"/>
      <c r="R33" s="52"/>
      <c r="S33" s="53"/>
      <c r="T33" s="52"/>
      <c r="U33" s="53"/>
      <c r="V33" s="52"/>
      <c r="W33" s="53"/>
      <c r="X33" s="53"/>
      <c r="Y33" s="53">
        <f t="shared" si="5"/>
        <v>0</v>
      </c>
      <c r="Z33" s="14"/>
      <c r="AA33" s="14"/>
    </row>
    <row r="34" spans="1:27" hidden="1">
      <c r="A34" s="19" t="s">
        <v>36</v>
      </c>
      <c r="B34" s="50"/>
      <c r="C34" s="50"/>
      <c r="D34" s="51"/>
      <c r="E34" s="50"/>
      <c r="F34" s="54"/>
      <c r="G34" s="55"/>
      <c r="H34" s="51"/>
      <c r="I34" s="50"/>
      <c r="J34" s="52"/>
      <c r="K34" s="53"/>
      <c r="L34" s="52"/>
      <c r="M34" s="53"/>
      <c r="N34" s="42"/>
      <c r="O34" s="21"/>
      <c r="P34" s="52"/>
      <c r="Q34" s="53"/>
      <c r="R34" s="52"/>
      <c r="S34" s="53"/>
      <c r="T34" s="52"/>
      <c r="U34" s="53"/>
      <c r="V34" s="52"/>
      <c r="W34" s="53"/>
      <c r="X34" s="53"/>
      <c r="Y34" s="53">
        <f t="shared" si="5"/>
        <v>0</v>
      </c>
      <c r="Z34" s="22"/>
      <c r="AA34" s="22"/>
    </row>
    <row r="35" spans="1:27" hidden="1">
      <c r="A35" s="19" t="s">
        <v>37</v>
      </c>
      <c r="B35" s="50"/>
      <c r="C35" s="50"/>
      <c r="D35" s="51"/>
      <c r="E35" s="50"/>
      <c r="F35" s="54"/>
      <c r="G35" s="55"/>
      <c r="H35" s="51"/>
      <c r="I35" s="50"/>
      <c r="J35" s="52"/>
      <c r="K35" s="53"/>
      <c r="L35" s="52"/>
      <c r="M35" s="53"/>
      <c r="N35" s="42"/>
      <c r="O35" s="21"/>
      <c r="P35" s="52"/>
      <c r="Q35" s="53"/>
      <c r="R35" s="52"/>
      <c r="S35" s="53"/>
      <c r="T35" s="52"/>
      <c r="U35" s="53"/>
      <c r="V35" s="52"/>
      <c r="W35" s="53"/>
      <c r="X35" s="53"/>
      <c r="Y35" s="53">
        <f t="shared" si="5"/>
        <v>0</v>
      </c>
      <c r="Z35" s="22"/>
      <c r="AA35" s="22"/>
    </row>
    <row r="36" spans="1:27" hidden="1">
      <c r="A36" s="19" t="s">
        <v>38</v>
      </c>
      <c r="B36" s="50"/>
      <c r="C36" s="50"/>
      <c r="D36" s="51"/>
      <c r="E36" s="50"/>
      <c r="F36" s="54"/>
      <c r="G36" s="55"/>
      <c r="H36" s="51"/>
      <c r="I36" s="50"/>
      <c r="J36" s="52"/>
      <c r="K36" s="53"/>
      <c r="L36" s="52"/>
      <c r="M36" s="53"/>
      <c r="N36" s="42"/>
      <c r="O36" s="21"/>
      <c r="P36" s="52"/>
      <c r="Q36" s="53"/>
      <c r="R36" s="52"/>
      <c r="S36" s="53"/>
      <c r="T36" s="52"/>
      <c r="U36" s="53"/>
      <c r="V36" s="52"/>
      <c r="W36" s="53"/>
      <c r="X36" s="53"/>
      <c r="Y36" s="53">
        <f t="shared" si="5"/>
        <v>0</v>
      </c>
      <c r="Z36" s="14"/>
      <c r="AA36" s="14"/>
    </row>
    <row r="37" spans="1:27" hidden="1">
      <c r="A37" s="19" t="s">
        <v>39</v>
      </c>
      <c r="B37" s="50"/>
      <c r="C37" s="50"/>
      <c r="D37" s="51"/>
      <c r="E37" s="50"/>
      <c r="F37" s="54"/>
      <c r="G37" s="55"/>
      <c r="H37" s="51"/>
      <c r="I37" s="50"/>
      <c r="J37" s="52"/>
      <c r="K37" s="53"/>
      <c r="L37" s="52"/>
      <c r="M37" s="53"/>
      <c r="N37" s="42"/>
      <c r="O37" s="21"/>
      <c r="P37" s="52"/>
      <c r="Q37" s="53"/>
      <c r="R37" s="52"/>
      <c r="S37" s="53"/>
      <c r="T37" s="52"/>
      <c r="U37" s="53"/>
      <c r="V37" s="52"/>
      <c r="W37" s="53"/>
      <c r="X37" s="53"/>
      <c r="Y37" s="53">
        <f t="shared" si="5"/>
        <v>0</v>
      </c>
      <c r="Z37" s="14"/>
      <c r="AA37" s="14"/>
    </row>
    <row r="38" spans="1:27" hidden="1">
      <c r="A38" s="19" t="s">
        <v>40</v>
      </c>
      <c r="B38" s="50"/>
      <c r="C38" s="50"/>
      <c r="D38" s="51"/>
      <c r="E38" s="50"/>
      <c r="F38" s="51"/>
      <c r="G38" s="50"/>
      <c r="H38" s="51"/>
      <c r="I38" s="50"/>
      <c r="J38" s="52"/>
      <c r="K38" s="53"/>
      <c r="L38" s="52"/>
      <c r="M38" s="53"/>
      <c r="N38" s="42"/>
      <c r="O38" s="21"/>
      <c r="P38" s="52"/>
      <c r="Q38" s="53"/>
      <c r="R38" s="52"/>
      <c r="S38" s="53"/>
      <c r="T38" s="52"/>
      <c r="U38" s="53"/>
      <c r="V38" s="42"/>
      <c r="W38" s="21"/>
      <c r="X38" s="53"/>
      <c r="Y38" s="53">
        <f t="shared" si="5"/>
        <v>0</v>
      </c>
      <c r="Z38" s="14"/>
      <c r="AA38" s="14"/>
    </row>
    <row r="39" spans="1:27" hidden="1">
      <c r="A39" s="19" t="s">
        <v>41</v>
      </c>
      <c r="B39" s="50"/>
      <c r="C39" s="50"/>
      <c r="D39" s="51"/>
      <c r="E39" s="50"/>
      <c r="F39" s="51"/>
      <c r="G39" s="50"/>
      <c r="H39" s="51"/>
      <c r="I39" s="50"/>
      <c r="J39" s="52"/>
      <c r="K39" s="53"/>
      <c r="L39" s="52"/>
      <c r="M39" s="53"/>
      <c r="N39" s="42"/>
      <c r="O39" s="21"/>
      <c r="P39" s="52"/>
      <c r="Q39" s="53"/>
      <c r="R39" s="52"/>
      <c r="S39" s="53"/>
      <c r="T39" s="52"/>
      <c r="U39" s="53"/>
      <c r="V39" s="42"/>
      <c r="W39" s="21"/>
      <c r="X39" s="53"/>
      <c r="Y39" s="53">
        <f t="shared" si="5"/>
        <v>0</v>
      </c>
      <c r="Z39" s="14"/>
      <c r="AA39" s="14"/>
    </row>
    <row r="40" spans="1:27" hidden="1">
      <c r="A40" s="23" t="s">
        <v>43</v>
      </c>
      <c r="B40" s="50"/>
      <c r="C40" s="50"/>
      <c r="D40" s="51"/>
      <c r="E40" s="50"/>
      <c r="F40" s="51"/>
      <c r="G40" s="50"/>
      <c r="H40" s="51"/>
      <c r="I40" s="50"/>
      <c r="J40" s="52"/>
      <c r="K40" s="53"/>
      <c r="L40" s="52"/>
      <c r="M40" s="53"/>
      <c r="N40" s="42"/>
      <c r="O40" s="21"/>
      <c r="P40" s="52"/>
      <c r="Q40" s="53"/>
      <c r="R40" s="52"/>
      <c r="S40" s="53"/>
      <c r="T40" s="52"/>
      <c r="U40" s="53"/>
      <c r="V40" s="52"/>
      <c r="W40" s="53"/>
      <c r="X40" s="53"/>
      <c r="Y40" s="53">
        <f t="shared" si="5"/>
        <v>0</v>
      </c>
      <c r="Z40" s="14"/>
      <c r="AA40" s="14"/>
    </row>
    <row r="41" spans="1:27" hidden="1">
      <c r="A41" s="19" t="s">
        <v>44</v>
      </c>
      <c r="B41" s="50"/>
      <c r="C41" s="50"/>
      <c r="D41" s="56"/>
      <c r="E41" s="57"/>
      <c r="F41" s="56"/>
      <c r="G41" s="57"/>
      <c r="H41" s="51"/>
      <c r="I41" s="50"/>
      <c r="J41" s="52"/>
      <c r="K41" s="53"/>
      <c r="L41" s="52"/>
      <c r="M41" s="53"/>
      <c r="N41" s="52"/>
      <c r="O41" s="53"/>
      <c r="P41" s="52"/>
      <c r="Q41" s="53"/>
      <c r="R41" s="52"/>
      <c r="S41" s="53"/>
      <c r="T41" s="52"/>
      <c r="U41" s="53"/>
      <c r="V41" s="52"/>
      <c r="W41" s="53"/>
      <c r="X41" s="53"/>
      <c r="Y41" s="53">
        <f t="shared" si="5"/>
        <v>0</v>
      </c>
      <c r="Z41" s="14"/>
      <c r="AA41" s="14"/>
    </row>
    <row r="42" spans="1:27" hidden="1">
      <c r="A42" s="19" t="s">
        <v>45</v>
      </c>
      <c r="B42" s="50"/>
      <c r="C42" s="50"/>
      <c r="D42" s="51"/>
      <c r="E42" s="50"/>
      <c r="F42" s="51"/>
      <c r="G42" s="50"/>
      <c r="H42" s="51"/>
      <c r="I42" s="50"/>
      <c r="J42" s="52"/>
      <c r="K42" s="53"/>
      <c r="L42" s="52"/>
      <c r="M42" s="53"/>
      <c r="N42" s="42"/>
      <c r="O42" s="21"/>
      <c r="P42" s="52"/>
      <c r="Q42" s="53"/>
      <c r="R42" s="52"/>
      <c r="S42" s="53"/>
      <c r="T42" s="52"/>
      <c r="U42" s="53"/>
      <c r="V42" s="42"/>
      <c r="W42" s="21"/>
      <c r="X42" s="53"/>
      <c r="Y42" s="53">
        <f t="shared" si="5"/>
        <v>0</v>
      </c>
      <c r="Z42" s="14"/>
      <c r="AA42" s="22"/>
    </row>
    <row r="43" spans="1:27" hidden="1">
      <c r="A43" s="19" t="s">
        <v>46</v>
      </c>
      <c r="B43" s="50"/>
      <c r="C43" s="50"/>
      <c r="D43" s="51"/>
      <c r="E43" s="50"/>
      <c r="F43" s="51"/>
      <c r="G43" s="50"/>
      <c r="H43" s="51"/>
      <c r="I43" s="50"/>
      <c r="J43" s="52"/>
      <c r="K43" s="53"/>
      <c r="L43" s="52"/>
      <c r="M43" s="53"/>
      <c r="N43" s="42"/>
      <c r="O43" s="21"/>
      <c r="P43" s="52"/>
      <c r="Q43" s="53"/>
      <c r="R43" s="52"/>
      <c r="S43" s="53"/>
      <c r="T43" s="52"/>
      <c r="U43" s="53"/>
      <c r="V43" s="42"/>
      <c r="W43" s="21"/>
      <c r="X43" s="53"/>
      <c r="Y43" s="53">
        <f t="shared" si="5"/>
        <v>0</v>
      </c>
      <c r="Z43" s="14"/>
      <c r="AA43" s="14"/>
    </row>
    <row r="44" spans="1:27" hidden="1">
      <c r="A44" s="19" t="s">
        <v>47</v>
      </c>
      <c r="B44" s="50"/>
      <c r="C44" s="50"/>
      <c r="D44" s="51"/>
      <c r="E44" s="50"/>
      <c r="F44" s="51"/>
      <c r="G44" s="50"/>
      <c r="H44" s="51"/>
      <c r="I44" s="50"/>
      <c r="J44" s="52"/>
      <c r="K44" s="53"/>
      <c r="L44" s="52"/>
      <c r="M44" s="53"/>
      <c r="N44" s="42"/>
      <c r="O44" s="21"/>
      <c r="P44" s="52"/>
      <c r="Q44" s="53"/>
      <c r="R44" s="52"/>
      <c r="S44" s="53"/>
      <c r="T44" s="52"/>
      <c r="U44" s="53"/>
      <c r="V44" s="42"/>
      <c r="W44" s="21"/>
      <c r="X44" s="53"/>
      <c r="Y44" s="53">
        <f t="shared" si="5"/>
        <v>0</v>
      </c>
      <c r="Z44" s="14"/>
      <c r="AA44" s="14"/>
    </row>
    <row r="45" spans="1:27" hidden="1">
      <c r="A45" s="19" t="s">
        <v>48</v>
      </c>
      <c r="B45" s="50"/>
      <c r="C45" s="50"/>
      <c r="D45" s="51"/>
      <c r="E45" s="50"/>
      <c r="F45" s="51"/>
      <c r="G45" s="50"/>
      <c r="H45" s="51"/>
      <c r="I45" s="50"/>
      <c r="J45" s="52"/>
      <c r="K45" s="53"/>
      <c r="L45" s="52"/>
      <c r="M45" s="53"/>
      <c r="N45" s="42"/>
      <c r="O45" s="21"/>
      <c r="P45" s="52"/>
      <c r="Q45" s="53"/>
      <c r="R45" s="52"/>
      <c r="S45" s="53"/>
      <c r="T45" s="52"/>
      <c r="U45" s="53"/>
      <c r="V45" s="42"/>
      <c r="W45" s="21"/>
      <c r="X45" s="53"/>
      <c r="Y45" s="53">
        <f t="shared" si="5"/>
        <v>0</v>
      </c>
      <c r="Z45" s="14"/>
      <c r="AA45" s="14"/>
    </row>
    <row r="46" spans="1:27" hidden="1">
      <c r="A46" s="19" t="s">
        <v>49</v>
      </c>
      <c r="B46" s="50"/>
      <c r="C46" s="50"/>
      <c r="D46" s="51"/>
      <c r="E46" s="50"/>
      <c r="F46" s="51"/>
      <c r="G46" s="50"/>
      <c r="H46" s="51"/>
      <c r="I46" s="50"/>
      <c r="J46" s="52"/>
      <c r="K46" s="53"/>
      <c r="L46" s="52"/>
      <c r="M46" s="53"/>
      <c r="N46" s="42"/>
      <c r="O46" s="21"/>
      <c r="P46" s="52"/>
      <c r="Q46" s="53"/>
      <c r="R46" s="52"/>
      <c r="S46" s="53"/>
      <c r="T46" s="52"/>
      <c r="U46" s="53"/>
      <c r="V46" s="42"/>
      <c r="W46" s="21"/>
      <c r="X46" s="53"/>
      <c r="Y46" s="53">
        <f t="shared" si="5"/>
        <v>0</v>
      </c>
      <c r="Z46" s="14"/>
      <c r="AA46" s="14"/>
    </row>
    <row r="47" spans="1:27" hidden="1">
      <c r="A47" s="19" t="s">
        <v>50</v>
      </c>
      <c r="B47" s="50"/>
      <c r="C47" s="50"/>
      <c r="D47" s="51"/>
      <c r="E47" s="50"/>
      <c r="F47" s="51"/>
      <c r="G47" s="50"/>
      <c r="H47" s="51"/>
      <c r="I47" s="50"/>
      <c r="J47" s="52"/>
      <c r="K47" s="53"/>
      <c r="L47" s="52"/>
      <c r="M47" s="53"/>
      <c r="N47" s="42"/>
      <c r="O47" s="21"/>
      <c r="P47" s="52"/>
      <c r="Q47" s="53"/>
      <c r="R47" s="52"/>
      <c r="S47" s="53"/>
      <c r="T47" s="52"/>
      <c r="U47" s="53"/>
      <c r="V47" s="42"/>
      <c r="W47" s="21"/>
      <c r="X47" s="53"/>
      <c r="Y47" s="53">
        <f t="shared" si="5"/>
        <v>0</v>
      </c>
      <c r="Z47" s="14"/>
      <c r="AA47" s="14"/>
    </row>
    <row r="48" spans="1:27" hidden="1">
      <c r="A48" s="19" t="s">
        <v>51</v>
      </c>
      <c r="B48" s="50"/>
      <c r="C48" s="50"/>
      <c r="D48" s="51"/>
      <c r="E48" s="50"/>
      <c r="F48" s="51"/>
      <c r="G48" s="50"/>
      <c r="H48" s="51"/>
      <c r="I48" s="50"/>
      <c r="J48" s="52"/>
      <c r="K48" s="53"/>
      <c r="L48" s="52"/>
      <c r="M48" s="53"/>
      <c r="N48" s="42"/>
      <c r="O48" s="21"/>
      <c r="P48" s="52"/>
      <c r="Q48" s="53"/>
      <c r="R48" s="52"/>
      <c r="S48" s="53"/>
      <c r="T48" s="52"/>
      <c r="U48" s="53"/>
      <c r="V48" s="42"/>
      <c r="W48" s="21"/>
      <c r="X48" s="53"/>
      <c r="Y48" s="53">
        <f t="shared" si="5"/>
        <v>0</v>
      </c>
      <c r="Z48" s="20"/>
      <c r="AA48" s="22"/>
    </row>
    <row r="49" spans="1:27" hidden="1">
      <c r="A49" s="19" t="s">
        <v>52</v>
      </c>
      <c r="B49" s="50"/>
      <c r="C49" s="50"/>
      <c r="D49" s="51"/>
      <c r="E49" s="50"/>
      <c r="F49" s="51"/>
      <c r="G49" s="50"/>
      <c r="H49" s="51"/>
      <c r="I49" s="50"/>
      <c r="J49" s="52"/>
      <c r="K49" s="53"/>
      <c r="L49" s="52"/>
      <c r="M49" s="53"/>
      <c r="N49" s="42"/>
      <c r="O49" s="21"/>
      <c r="P49" s="52"/>
      <c r="Q49" s="53"/>
      <c r="R49" s="52"/>
      <c r="S49" s="53"/>
      <c r="T49" s="52"/>
      <c r="U49" s="53"/>
      <c r="V49" s="42"/>
      <c r="W49" s="21"/>
      <c r="X49" s="53"/>
      <c r="Y49" s="53">
        <f t="shared" si="5"/>
        <v>0</v>
      </c>
      <c r="Z49" s="20"/>
      <c r="AA49" s="22"/>
    </row>
    <row r="50" spans="1:27" hidden="1">
      <c r="A50" s="19" t="s">
        <v>53</v>
      </c>
      <c r="B50" s="50"/>
      <c r="C50" s="50"/>
      <c r="D50" s="51"/>
      <c r="E50" s="50"/>
      <c r="F50" s="51"/>
      <c r="G50" s="50"/>
      <c r="H50" s="51"/>
      <c r="I50" s="50"/>
      <c r="J50" s="52"/>
      <c r="K50" s="53"/>
      <c r="L50" s="52"/>
      <c r="M50" s="53"/>
      <c r="N50" s="42"/>
      <c r="O50" s="21"/>
      <c r="P50" s="52"/>
      <c r="Q50" s="53"/>
      <c r="R50" s="52"/>
      <c r="S50" s="53"/>
      <c r="T50" s="52"/>
      <c r="U50" s="53"/>
      <c r="V50" s="42"/>
      <c r="W50" s="21"/>
      <c r="X50" s="53"/>
      <c r="Y50" s="53">
        <f t="shared" si="5"/>
        <v>0</v>
      </c>
      <c r="Z50" s="20"/>
      <c r="AA50" s="22"/>
    </row>
    <row r="51" spans="1:27" hidden="1">
      <c r="A51" s="19" t="s">
        <v>54</v>
      </c>
      <c r="B51" s="50"/>
      <c r="C51" s="50"/>
      <c r="D51" s="51"/>
      <c r="E51" s="50"/>
      <c r="F51" s="51"/>
      <c r="G51" s="50"/>
      <c r="H51" s="51"/>
      <c r="I51" s="50"/>
      <c r="J51" s="52"/>
      <c r="K51" s="53"/>
      <c r="L51" s="52"/>
      <c r="M51" s="53"/>
      <c r="N51" s="42"/>
      <c r="O51" s="21"/>
      <c r="P51" s="52"/>
      <c r="Q51" s="53"/>
      <c r="R51" s="52"/>
      <c r="S51" s="53"/>
      <c r="T51" s="52"/>
      <c r="U51" s="53"/>
      <c r="V51" s="42"/>
      <c r="W51" s="21"/>
      <c r="X51" s="53"/>
      <c r="Y51" s="53">
        <f t="shared" si="5"/>
        <v>0</v>
      </c>
      <c r="Z51" s="14"/>
      <c r="AA51" s="20"/>
    </row>
    <row r="52" spans="1:27" hidden="1">
      <c r="A52" s="19" t="s">
        <v>55</v>
      </c>
      <c r="B52" s="50"/>
      <c r="C52" s="50"/>
      <c r="D52" s="51"/>
      <c r="E52" s="50"/>
      <c r="F52" s="51"/>
      <c r="G52" s="50"/>
      <c r="H52" s="51"/>
      <c r="I52" s="50"/>
      <c r="J52" s="52"/>
      <c r="K52" s="53"/>
      <c r="L52" s="52"/>
      <c r="M52" s="53"/>
      <c r="N52" s="42"/>
      <c r="O52" s="21"/>
      <c r="P52" s="52"/>
      <c r="Q52" s="53"/>
      <c r="R52" s="52"/>
      <c r="S52" s="53"/>
      <c r="T52" s="52"/>
      <c r="U52" s="53"/>
      <c r="V52" s="42"/>
      <c r="W52" s="21"/>
      <c r="X52" s="53"/>
      <c r="Y52" s="53">
        <f t="shared" si="5"/>
        <v>0</v>
      </c>
      <c r="Z52" s="14"/>
      <c r="AA52" s="22"/>
    </row>
    <row r="53" spans="1:27" hidden="1">
      <c r="A53" s="19" t="s">
        <v>56</v>
      </c>
      <c r="B53" s="50"/>
      <c r="C53" s="50"/>
      <c r="D53" s="51"/>
      <c r="E53" s="50"/>
      <c r="F53" s="51"/>
      <c r="G53" s="50"/>
      <c r="H53" s="51"/>
      <c r="I53" s="50"/>
      <c r="J53" s="52"/>
      <c r="K53" s="53"/>
      <c r="L53" s="52"/>
      <c r="M53" s="53"/>
      <c r="N53" s="42"/>
      <c r="O53" s="21"/>
      <c r="P53" s="52"/>
      <c r="Q53" s="53"/>
      <c r="R53" s="52"/>
      <c r="S53" s="53"/>
      <c r="T53" s="52"/>
      <c r="U53" s="53"/>
      <c r="V53" s="42"/>
      <c r="W53" s="21"/>
      <c r="X53" s="53"/>
      <c r="Y53" s="53">
        <f t="shared" si="5"/>
        <v>0</v>
      </c>
      <c r="Z53" s="14"/>
      <c r="AA53" s="22"/>
    </row>
    <row r="54" spans="1:27" hidden="1">
      <c r="A54" s="19" t="s">
        <v>57</v>
      </c>
      <c r="B54" s="50"/>
      <c r="C54" s="50"/>
      <c r="D54" s="51"/>
      <c r="E54" s="50"/>
      <c r="F54" s="51"/>
      <c r="G54" s="50"/>
      <c r="H54" s="51"/>
      <c r="I54" s="50"/>
      <c r="J54" s="52"/>
      <c r="K54" s="53"/>
      <c r="L54" s="52"/>
      <c r="M54" s="53"/>
      <c r="N54" s="42"/>
      <c r="O54" s="21"/>
      <c r="P54" s="52"/>
      <c r="Q54" s="53"/>
      <c r="R54" s="52"/>
      <c r="S54" s="53"/>
      <c r="T54" s="52"/>
      <c r="U54" s="53"/>
      <c r="V54" s="42"/>
      <c r="W54" s="21"/>
      <c r="X54" s="53"/>
      <c r="Y54" s="53">
        <f t="shared" si="5"/>
        <v>0</v>
      </c>
      <c r="Z54" s="14"/>
      <c r="AA54" s="22"/>
    </row>
    <row r="55" spans="1:27" hidden="1">
      <c r="A55" s="19" t="s">
        <v>58</v>
      </c>
      <c r="B55" s="50"/>
      <c r="C55" s="50"/>
      <c r="D55" s="51"/>
      <c r="E55" s="50"/>
      <c r="F55" s="51"/>
      <c r="G55" s="50"/>
      <c r="H55" s="51"/>
      <c r="I55" s="50"/>
      <c r="J55" s="52"/>
      <c r="K55" s="53"/>
      <c r="L55" s="52"/>
      <c r="M55" s="53"/>
      <c r="N55" s="42"/>
      <c r="O55" s="21"/>
      <c r="P55" s="52"/>
      <c r="Q55" s="53"/>
      <c r="R55" s="52"/>
      <c r="S55" s="53"/>
      <c r="T55" s="52"/>
      <c r="U55" s="53"/>
      <c r="V55" s="42"/>
      <c r="W55" s="21"/>
      <c r="X55" s="53"/>
      <c r="Y55" s="53">
        <f t="shared" si="5"/>
        <v>0</v>
      </c>
      <c r="Z55" s="14"/>
      <c r="AA55" s="14"/>
    </row>
    <row r="56" spans="1:27" hidden="1">
      <c r="A56" s="19" t="s">
        <v>59</v>
      </c>
      <c r="B56" s="50"/>
      <c r="C56" s="50"/>
      <c r="D56" s="51"/>
      <c r="E56" s="50"/>
      <c r="F56" s="51"/>
      <c r="G56" s="50"/>
      <c r="H56" s="51"/>
      <c r="I56" s="50"/>
      <c r="J56" s="52"/>
      <c r="K56" s="53"/>
      <c r="L56" s="52"/>
      <c r="M56" s="53"/>
      <c r="N56" s="52"/>
      <c r="O56" s="53"/>
      <c r="P56" s="52"/>
      <c r="Q56" s="53"/>
      <c r="R56" s="52"/>
      <c r="S56" s="53"/>
      <c r="T56" s="52"/>
      <c r="U56" s="53"/>
      <c r="V56" s="52"/>
      <c r="W56" s="53"/>
      <c r="X56" s="53"/>
      <c r="Y56" s="53">
        <f t="shared" si="5"/>
        <v>0</v>
      </c>
      <c r="Z56" s="14"/>
      <c r="AA56" s="22"/>
    </row>
    <row r="57" spans="1:27" hidden="1">
      <c r="A57" s="19" t="s">
        <v>60</v>
      </c>
      <c r="B57" s="50"/>
      <c r="C57" s="50"/>
      <c r="D57" s="51"/>
      <c r="E57" s="50"/>
      <c r="F57" s="51"/>
      <c r="G57" s="50"/>
      <c r="H57" s="51"/>
      <c r="I57" s="50"/>
      <c r="J57" s="52"/>
      <c r="K57" s="53"/>
      <c r="L57" s="52"/>
      <c r="M57" s="53"/>
      <c r="N57" s="43"/>
      <c r="O57" s="24"/>
      <c r="P57" s="52"/>
      <c r="Q57" s="53"/>
      <c r="R57" s="52"/>
      <c r="S57" s="53"/>
      <c r="T57" s="52"/>
      <c r="U57" s="53"/>
      <c r="V57" s="52"/>
      <c r="W57" s="53"/>
      <c r="X57" s="53"/>
      <c r="Y57" s="53">
        <f t="shared" si="5"/>
        <v>0</v>
      </c>
      <c r="Z57" s="14"/>
      <c r="AA57" s="22"/>
    </row>
    <row r="58" spans="1:27">
      <c r="A58" s="23" t="s">
        <v>61</v>
      </c>
      <c r="B58" s="58">
        <f>SUM(B10:B57)</f>
        <v>18707907.660000004</v>
      </c>
      <c r="C58" s="58">
        <f t="shared" ref="C58:Y58" si="12">SUM(C10:C57)</f>
        <v>1742308.83</v>
      </c>
      <c r="D58" s="58">
        <f t="shared" si="12"/>
        <v>20450216.489999998</v>
      </c>
      <c r="E58" s="58">
        <f t="shared" si="12"/>
        <v>2437425.56</v>
      </c>
      <c r="F58" s="58">
        <f t="shared" si="12"/>
        <v>22887642.050000001</v>
      </c>
      <c r="G58" s="58">
        <f t="shared" si="12"/>
        <v>6948920.4299999997</v>
      </c>
      <c r="H58" s="58">
        <f t="shared" si="12"/>
        <v>29841871.48</v>
      </c>
      <c r="I58" s="58">
        <f t="shared" si="12"/>
        <v>2711859.68</v>
      </c>
      <c r="J58" s="58">
        <f t="shared" si="12"/>
        <v>32551206.159999996</v>
      </c>
      <c r="K58" s="58">
        <f t="shared" si="12"/>
        <v>38358930.329999998</v>
      </c>
      <c r="L58" s="58">
        <f t="shared" si="12"/>
        <v>70662201.769999996</v>
      </c>
      <c r="M58" s="58">
        <f t="shared" si="12"/>
        <v>3301539.38</v>
      </c>
      <c r="N58" s="58">
        <f t="shared" si="12"/>
        <v>74035028.839999989</v>
      </c>
      <c r="O58" s="58">
        <f t="shared" si="12"/>
        <v>1189140.8500000006</v>
      </c>
      <c r="P58" s="58">
        <f t="shared" si="12"/>
        <v>75348963.25</v>
      </c>
      <c r="Q58" s="58">
        <f t="shared" si="12"/>
        <v>759159.07999999938</v>
      </c>
      <c r="R58" s="58">
        <f t="shared" si="12"/>
        <v>76158403.799999997</v>
      </c>
      <c r="S58" s="58">
        <f t="shared" si="12"/>
        <v>16589606.269999996</v>
      </c>
      <c r="T58" s="58">
        <f t="shared" si="12"/>
        <v>110139671.98</v>
      </c>
      <c r="U58" s="58">
        <f t="shared" si="12"/>
        <v>1280132.6499999994</v>
      </c>
      <c r="V58" s="58">
        <f t="shared" si="12"/>
        <v>113227318.54999998</v>
      </c>
      <c r="W58" s="58">
        <f t="shared" si="12"/>
        <v>2058652.9499999993</v>
      </c>
      <c r="X58" s="58">
        <f t="shared" si="12"/>
        <v>115433158.14999998</v>
      </c>
      <c r="Y58" s="58">
        <f t="shared" si="12"/>
        <v>96085583.669999987</v>
      </c>
      <c r="Z58" s="25"/>
      <c r="AA58" s="22"/>
    </row>
    <row r="59" spans="1:27">
      <c r="A59" s="23"/>
      <c r="B59" s="20"/>
      <c r="C59" s="20"/>
      <c r="D59" s="34"/>
      <c r="E59" s="20"/>
      <c r="F59" s="34"/>
      <c r="G59" s="20"/>
      <c r="H59" s="34"/>
      <c r="I59" s="20"/>
      <c r="J59" s="38"/>
      <c r="K59" s="15"/>
      <c r="L59" s="38"/>
      <c r="M59" s="15"/>
      <c r="N59" s="38"/>
      <c r="O59" s="15"/>
      <c r="P59" s="38"/>
      <c r="Q59" s="15"/>
      <c r="R59" s="38"/>
      <c r="S59" s="15"/>
      <c r="T59" s="38"/>
      <c r="U59" s="15"/>
      <c r="V59" s="38"/>
      <c r="W59" s="15"/>
      <c r="X59" s="15"/>
      <c r="Y59" s="15"/>
      <c r="Z59" s="15"/>
      <c r="AA59" s="14"/>
    </row>
    <row r="60" spans="1:27">
      <c r="A60" s="26" t="s">
        <v>96</v>
      </c>
      <c r="B60" s="27"/>
      <c r="C60" s="27"/>
      <c r="D60" s="35"/>
      <c r="E60" s="27"/>
      <c r="F60" s="35"/>
      <c r="G60" s="27"/>
      <c r="H60" s="35"/>
      <c r="I60" s="27"/>
      <c r="J60" s="40"/>
      <c r="K60" s="28"/>
      <c r="L60" s="40"/>
      <c r="M60" s="28"/>
      <c r="N60" s="40"/>
      <c r="O60" s="28"/>
      <c r="P60" s="40"/>
      <c r="Q60" s="28"/>
      <c r="R60" s="40"/>
      <c r="S60" s="28"/>
      <c r="T60" s="40"/>
      <c r="U60" s="28"/>
      <c r="V60" s="40"/>
      <c r="W60" s="28"/>
      <c r="X60" s="28"/>
      <c r="Y60" s="59"/>
      <c r="Z60" s="65"/>
      <c r="AA60" s="26"/>
    </row>
    <row r="61" spans="1:27">
      <c r="A61" s="14"/>
      <c r="B61" s="14" t="s">
        <v>62</v>
      </c>
      <c r="C61" s="14"/>
      <c r="D61" s="32"/>
      <c r="E61" s="14"/>
      <c r="F61" s="32"/>
      <c r="G61" s="14"/>
      <c r="H61" s="32"/>
      <c r="I61" s="14"/>
      <c r="J61" s="38"/>
      <c r="K61" s="15"/>
      <c r="L61" s="38"/>
      <c r="M61" s="15" t="s">
        <v>88</v>
      </c>
      <c r="N61" s="38"/>
      <c r="O61" s="15"/>
      <c r="P61" s="38"/>
      <c r="Q61" s="15"/>
      <c r="R61" s="42"/>
      <c r="S61" s="66"/>
      <c r="T61" s="38"/>
      <c r="U61" s="15"/>
      <c r="V61" s="42"/>
      <c r="W61" s="21"/>
      <c r="X61" s="15"/>
      <c r="Y61" s="15"/>
      <c r="Z61" s="81"/>
      <c r="AA61" s="14"/>
    </row>
    <row r="62" spans="1:27">
      <c r="A62" s="14"/>
      <c r="B62" s="14"/>
      <c r="C62" s="14"/>
      <c r="D62" s="32"/>
      <c r="E62" s="14"/>
      <c r="F62" s="32"/>
      <c r="G62" s="14"/>
      <c r="H62" s="32"/>
      <c r="I62" s="14"/>
      <c r="J62" s="38"/>
      <c r="K62" s="15"/>
      <c r="L62" s="38"/>
      <c r="M62" s="15"/>
      <c r="N62" s="38" t="s">
        <v>62</v>
      </c>
      <c r="O62" s="15"/>
      <c r="P62" s="38"/>
      <c r="Q62" s="15"/>
      <c r="R62" s="38"/>
      <c r="S62" s="15"/>
      <c r="T62" s="38"/>
      <c r="U62" s="15"/>
      <c r="V62" s="38"/>
      <c r="W62" s="15"/>
      <c r="X62" s="15"/>
      <c r="Y62" s="15"/>
      <c r="Z62" s="22"/>
      <c r="AA62" s="14"/>
    </row>
    <row r="63" spans="1:27">
      <c r="A63" s="14"/>
      <c r="B63" s="14"/>
      <c r="C63" s="93" t="s">
        <v>86</v>
      </c>
      <c r="D63" s="93"/>
      <c r="E63" s="93"/>
      <c r="F63" s="32"/>
      <c r="G63" s="14"/>
      <c r="H63" s="32"/>
      <c r="I63" s="14"/>
      <c r="J63" s="38"/>
      <c r="K63" s="15"/>
      <c r="L63" s="38"/>
      <c r="M63" s="15"/>
      <c r="N63" s="38"/>
      <c r="O63" s="92" t="s">
        <v>89</v>
      </c>
      <c r="P63" s="92"/>
      <c r="Q63" s="92"/>
      <c r="R63" s="38"/>
      <c r="S63" s="15"/>
      <c r="T63" s="38"/>
      <c r="U63" s="15"/>
      <c r="V63" s="38"/>
      <c r="W63" s="15"/>
      <c r="X63" s="15"/>
      <c r="Y63" s="15"/>
      <c r="Z63" s="14"/>
      <c r="AA63" s="14"/>
    </row>
    <row r="64" spans="1:27">
      <c r="A64" s="14"/>
      <c r="B64" s="14"/>
      <c r="C64" s="90" t="s">
        <v>87</v>
      </c>
      <c r="D64" s="90"/>
      <c r="E64" s="90"/>
      <c r="F64" s="32"/>
      <c r="G64" s="14"/>
      <c r="H64" s="32"/>
      <c r="I64" s="14"/>
      <c r="J64" s="38"/>
      <c r="K64" s="15"/>
      <c r="L64" s="38"/>
      <c r="M64" s="15"/>
      <c r="N64" s="38"/>
      <c r="O64" s="91" t="s">
        <v>90</v>
      </c>
      <c r="P64" s="91"/>
      <c r="Q64" s="91"/>
      <c r="R64" s="38"/>
      <c r="S64" s="15"/>
      <c r="T64" s="38"/>
      <c r="U64" s="15"/>
      <c r="V64" s="38"/>
      <c r="W64" s="15"/>
      <c r="X64" s="15"/>
      <c r="Y64" s="15"/>
      <c r="Z64" s="14"/>
      <c r="AA64" s="14"/>
    </row>
    <row r="65" spans="1:27">
      <c r="A65" s="14"/>
      <c r="B65" s="14"/>
      <c r="C65" s="14"/>
      <c r="D65" s="32"/>
      <c r="E65" s="14"/>
      <c r="F65" s="32"/>
      <c r="G65" s="14"/>
      <c r="H65" s="32"/>
      <c r="I65" s="14"/>
      <c r="J65" s="38"/>
      <c r="K65" s="15"/>
      <c r="L65" s="38"/>
      <c r="M65" s="15"/>
      <c r="N65" s="38"/>
      <c r="O65" s="15"/>
      <c r="P65" s="38"/>
      <c r="Q65" s="15"/>
      <c r="R65" s="38"/>
      <c r="S65" s="15"/>
      <c r="T65" s="38"/>
      <c r="U65" s="15"/>
      <c r="V65" s="38"/>
      <c r="W65" s="15"/>
      <c r="X65" s="15"/>
      <c r="Y65" s="15"/>
      <c r="Z65" s="14"/>
      <c r="AA65" s="14"/>
    </row>
    <row r="66" spans="1:27">
      <c r="A66" s="14"/>
      <c r="B66" s="14"/>
      <c r="C66" s="14"/>
      <c r="D66" s="32"/>
      <c r="E66" s="14"/>
      <c r="F66" s="32"/>
      <c r="G66" s="14"/>
      <c r="H66" s="32"/>
      <c r="I66" s="14"/>
      <c r="J66" s="38"/>
      <c r="K66" s="15"/>
      <c r="L66" s="38"/>
      <c r="M66" s="15"/>
      <c r="N66" s="44" t="s">
        <v>63</v>
      </c>
      <c r="O66" s="29"/>
      <c r="P66" s="38"/>
      <c r="Q66" s="15"/>
      <c r="R66" s="38"/>
      <c r="S66" s="15"/>
      <c r="T66" s="38"/>
      <c r="U66" s="15"/>
      <c r="V66" s="38"/>
      <c r="W66" s="15"/>
      <c r="X66" s="15"/>
      <c r="Y66" s="15"/>
      <c r="Z66" s="14"/>
      <c r="AA66" s="14"/>
    </row>
    <row r="74" spans="1:27">
      <c r="A74" s="75" t="s">
        <v>91</v>
      </c>
      <c r="B74" s="62"/>
      <c r="C74" s="62"/>
      <c r="D74" s="61"/>
      <c r="E74" s="60"/>
    </row>
    <row r="75" spans="1:27">
      <c r="A75" s="62" t="s">
        <v>92</v>
      </c>
      <c r="B75" s="76">
        <f>420+277.2+1024.8+23580+10929.6+27446.4+117000+59400+148920+126420+67003.2+181828.8+53880+30056.4+85437.6+37020+18255.6+48290.4+26160+13503.6+38162.4+20640+10692+26688+18540+10256.4+28317.6</f>
        <v>1230150</v>
      </c>
      <c r="C75" s="62"/>
      <c r="D75" s="61"/>
      <c r="E75" s="60"/>
    </row>
    <row r="76" spans="1:27">
      <c r="A76" s="62" t="s">
        <v>24</v>
      </c>
      <c r="B76" s="76">
        <f>420+23580+117090+126570+53880+37080+26160+20640+18540+87930+21360</f>
        <v>533250</v>
      </c>
      <c r="C76" s="62"/>
      <c r="D76" s="61"/>
      <c r="E76" s="60"/>
    </row>
    <row r="77" spans="1:27">
      <c r="A77" s="62" t="s">
        <v>93</v>
      </c>
      <c r="B77" s="76">
        <f>210+11790+34680+58500+487575+63240+17842.5+26940+159412.5+18540+100597.5+13080+124800+10320+70807.5+9270+91057.5+58620+19260+13440</f>
        <v>1389982.5</v>
      </c>
      <c r="C77" s="62"/>
      <c r="D77" s="61"/>
      <c r="E77" s="60"/>
    </row>
    <row r="78" spans="1:27">
      <c r="A78" s="62" t="s">
        <v>27</v>
      </c>
      <c r="B78" s="76">
        <f>375+154.8+630+17685+2829.6+7830+2361370.95+35370+91410+20408.4+47497.5+138600+175500+102900+29034+7500+51390+124965+189720+40890+7300.8+26460+142735.61+80820+29070+6620.4+3000+13140+55620+19800+3452.4+12060+39240+16200+3729.6+8730+30960+14205+2746.8+10260+27810+23522.4+14250+190500+3120+7041.6+4500+272790</f>
        <v>4515744.8599999994</v>
      </c>
      <c r="C78" s="62"/>
      <c r="D78" s="61"/>
      <c r="E78" s="60"/>
    </row>
    <row r="79" spans="1:27">
      <c r="A79" s="62" t="s">
        <v>35</v>
      </c>
      <c r="B79" s="76">
        <f>4830+901605+2511442.5+3131760+1339867.5+618705+617820+338760+420037.5+1047256.5+420390</f>
        <v>11352474</v>
      </c>
      <c r="C79" s="62"/>
      <c r="D79" s="61"/>
      <c r="E79" s="60"/>
    </row>
    <row r="80" spans="1:27">
      <c r="A80" s="62" t="s">
        <v>95</v>
      </c>
      <c r="B80" s="76">
        <f>177293.12+128520+20160</f>
        <v>325973.12</v>
      </c>
      <c r="C80" s="60"/>
      <c r="D80" s="61"/>
      <c r="E80" s="60"/>
    </row>
    <row r="81" spans="1:7" s="13" customFormat="1">
      <c r="A81" s="62" t="s">
        <v>94</v>
      </c>
      <c r="B81" s="76">
        <f>SUM(B75:B80)</f>
        <v>19347574.48</v>
      </c>
      <c r="C81" s="60"/>
      <c r="D81" s="61"/>
      <c r="E81" s="63">
        <f>8341.8+3635989.67+3973343.4+4348693.5+2067840.41+985938.9+934238.4+558167.1+651040.8+1441338.9+742641.6</f>
        <v>19347574.48</v>
      </c>
      <c r="F81" s="36"/>
      <c r="G81" s="64">
        <f>B81-E81</f>
        <v>0</v>
      </c>
    </row>
    <row r="82" spans="1:7" s="13" customFormat="1">
      <c r="A82" s="62"/>
      <c r="B82" s="76"/>
      <c r="C82" s="60"/>
      <c r="D82" s="61"/>
      <c r="E82" s="60"/>
      <c r="F82" s="36"/>
    </row>
    <row r="83" spans="1:7" s="13" customFormat="1">
      <c r="A83" s="62"/>
      <c r="B83" s="77"/>
      <c r="C83" s="60"/>
      <c r="D83" s="61"/>
      <c r="E83" s="78">
        <v>19348294.489999998</v>
      </c>
      <c r="F83" s="36"/>
    </row>
    <row r="84" spans="1:7" s="13" customFormat="1">
      <c r="A84" s="62"/>
      <c r="B84" s="77"/>
      <c r="D84" s="36"/>
      <c r="E84" s="64">
        <f>E83-E81</f>
        <v>720.00999999791384</v>
      </c>
      <c r="F84" s="36"/>
    </row>
    <row r="85" spans="1:7" s="13" customFormat="1">
      <c r="D85" s="36"/>
      <c r="E85" s="64"/>
      <c r="F85" s="36"/>
    </row>
  </sheetData>
  <mergeCells count="13">
    <mergeCell ref="C64:E64"/>
    <mergeCell ref="O64:Q64"/>
    <mergeCell ref="O63:Q63"/>
    <mergeCell ref="C63:E63"/>
    <mergeCell ref="A2:Y2"/>
    <mergeCell ref="A3:Y3"/>
    <mergeCell ref="A4:Y4"/>
    <mergeCell ref="A6:A7"/>
    <mergeCell ref="Y6:Y7"/>
    <mergeCell ref="B6:E6"/>
    <mergeCell ref="G6:K6"/>
    <mergeCell ref="M6:Q6"/>
    <mergeCell ref="S6:X6"/>
  </mergeCells>
  <printOptions horizontalCentered="1"/>
  <pageMargins left="0.5" right="0.25" top="1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D25"/>
  <sheetViews>
    <sheetView workbookViewId="0">
      <selection activeCell="B33" sqref="B33"/>
    </sheetView>
  </sheetViews>
  <sheetFormatPr defaultColWidth="14.140625" defaultRowHeight="15"/>
  <cols>
    <col min="1" max="1" width="46.7109375" customWidth="1"/>
    <col min="2" max="2" width="35.5703125" customWidth="1"/>
  </cols>
  <sheetData>
    <row r="1" spans="1:4">
      <c r="A1" s="1" t="s">
        <v>0</v>
      </c>
      <c r="B1" s="1"/>
    </row>
    <row r="2" spans="1:4">
      <c r="A2" s="4" t="s">
        <v>1</v>
      </c>
      <c r="B2" s="5"/>
    </row>
    <row r="3" spans="1:4">
      <c r="A3" s="4" t="s">
        <v>100</v>
      </c>
      <c r="B3" s="5"/>
    </row>
    <row r="4" spans="1:4">
      <c r="A4" s="4" t="s">
        <v>99</v>
      </c>
      <c r="B4" s="5"/>
    </row>
    <row r="5" spans="1:4">
      <c r="A5" s="82" t="s">
        <v>64</v>
      </c>
      <c r="B5" s="5"/>
    </row>
    <row r="6" spans="1:4">
      <c r="A6" s="5"/>
      <c r="B6" s="5"/>
    </row>
    <row r="7" spans="1:4">
      <c r="A7" s="106" t="s">
        <v>2</v>
      </c>
      <c r="B7" s="104" t="s">
        <v>7</v>
      </c>
    </row>
    <row r="8" spans="1:4">
      <c r="A8" s="107"/>
      <c r="B8" s="105"/>
    </row>
    <row r="9" spans="1:4">
      <c r="A9" s="5"/>
      <c r="B9" s="5"/>
    </row>
    <row r="10" spans="1:4" ht="39" customHeight="1">
      <c r="A10" s="6" t="s">
        <v>23</v>
      </c>
      <c r="B10" s="7">
        <f>7810</f>
        <v>7810</v>
      </c>
    </row>
    <row r="11" spans="1:4" ht="39" customHeight="1">
      <c r="A11" s="6" t="s">
        <v>25</v>
      </c>
      <c r="B11" s="7">
        <f>600</f>
        <v>600</v>
      </c>
    </row>
    <row r="12" spans="1:4" ht="39" customHeight="1">
      <c r="A12" s="6" t="s">
        <v>26</v>
      </c>
      <c r="B12" s="7">
        <f>14655</f>
        <v>14655</v>
      </c>
    </row>
    <row r="13" spans="1:4" ht="39" customHeight="1">
      <c r="A13" s="6" t="s">
        <v>27</v>
      </c>
      <c r="B13" s="7">
        <v>248380</v>
      </c>
      <c r="C13" s="5"/>
      <c r="D13" s="8"/>
    </row>
    <row r="14" spans="1:4" ht="39" customHeight="1">
      <c r="A14" s="83" t="s">
        <v>97</v>
      </c>
      <c r="B14" s="7">
        <v>10125</v>
      </c>
      <c r="C14" s="5"/>
      <c r="D14" s="5"/>
    </row>
    <row r="15" spans="1:4" ht="39" customHeight="1">
      <c r="A15" s="6" t="s">
        <v>33</v>
      </c>
      <c r="B15" s="7">
        <v>47800</v>
      </c>
      <c r="C15" s="5"/>
      <c r="D15" s="8"/>
    </row>
    <row r="16" spans="1:4" ht="39" customHeight="1">
      <c r="A16" s="6" t="s">
        <v>35</v>
      </c>
      <c r="B16" s="7">
        <v>1594432.56</v>
      </c>
      <c r="C16" s="8"/>
      <c r="D16" s="8"/>
    </row>
    <row r="17" spans="1:4" ht="30" customHeight="1">
      <c r="A17" s="86" t="s">
        <v>61</v>
      </c>
      <c r="B17" s="87">
        <f>SUM(B9:B16)</f>
        <v>1923802.56</v>
      </c>
      <c r="C17" s="10"/>
      <c r="D17" s="5"/>
    </row>
    <row r="18" spans="1:4">
      <c r="A18" s="9"/>
      <c r="B18" s="7"/>
      <c r="C18" s="5"/>
      <c r="D18" s="5"/>
    </row>
    <row r="19" spans="1:4">
      <c r="A19" s="2"/>
      <c r="B19" s="3"/>
      <c r="C19" s="2"/>
      <c r="D19" s="2"/>
    </row>
    <row r="20" spans="1:4">
      <c r="A20" s="5"/>
      <c r="B20" s="8"/>
      <c r="C20" s="5"/>
      <c r="D20" s="5"/>
    </row>
    <row r="21" spans="1:4">
      <c r="A21" s="5"/>
      <c r="B21" s="82" t="s">
        <v>62</v>
      </c>
      <c r="C21" s="5"/>
      <c r="D21" s="5"/>
    </row>
    <row r="22" spans="1:4">
      <c r="A22" s="5"/>
      <c r="B22" s="5"/>
      <c r="C22" s="5"/>
      <c r="D22" s="5"/>
    </row>
    <row r="23" spans="1:4">
      <c r="A23" s="5"/>
      <c r="B23" s="7"/>
      <c r="C23" s="5"/>
      <c r="D23" s="5"/>
    </row>
    <row r="24" spans="1:4">
      <c r="A24" s="5"/>
      <c r="B24" s="85" t="s">
        <v>86</v>
      </c>
      <c r="C24" s="5"/>
      <c r="D24" s="5"/>
    </row>
    <row r="25" spans="1:4">
      <c r="A25" s="5"/>
      <c r="B25" s="84" t="s">
        <v>98</v>
      </c>
      <c r="C25" s="5"/>
      <c r="D25" s="5"/>
    </row>
  </sheetData>
  <mergeCells count="2">
    <mergeCell ref="B7:B8"/>
    <mergeCell ref="A7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-0.249977111117893"/>
  </sheetPr>
  <dimension ref="A1:E81"/>
  <sheetViews>
    <sheetView workbookViewId="0">
      <selection activeCell="E20" sqref="E19:E20"/>
    </sheetView>
  </sheetViews>
  <sheetFormatPr defaultColWidth="14.140625" defaultRowHeight="15"/>
  <cols>
    <col min="1" max="1" width="40.28515625" style="13" customWidth="1"/>
    <col min="2" max="2" width="0" style="30" hidden="1" customWidth="1"/>
    <col min="3" max="3" width="34.5703125" style="30" customWidth="1"/>
    <col min="4" max="16384" width="14.140625" style="13"/>
  </cols>
  <sheetData>
    <row r="1" spans="1:5">
      <c r="A1" s="11" t="s">
        <v>0</v>
      </c>
      <c r="B1" s="12"/>
      <c r="C1" s="12"/>
    </row>
    <row r="2" spans="1:5">
      <c r="A2" s="108" t="s">
        <v>1</v>
      </c>
      <c r="B2" s="108"/>
      <c r="C2" s="108"/>
    </row>
    <row r="3" spans="1:5">
      <c r="A3" s="108" t="s">
        <v>70</v>
      </c>
      <c r="B3" s="108"/>
      <c r="C3" s="108"/>
    </row>
    <row r="4" spans="1:5">
      <c r="A4" s="108" t="s">
        <v>101</v>
      </c>
      <c r="B4" s="108"/>
      <c r="C4" s="108"/>
    </row>
    <row r="5" spans="1:5">
      <c r="A5" s="14"/>
      <c r="B5" s="15"/>
      <c r="C5" s="15"/>
    </row>
    <row r="6" spans="1:5">
      <c r="A6" s="94" t="s">
        <v>2</v>
      </c>
      <c r="B6" s="80"/>
      <c r="C6" s="96" t="s">
        <v>7</v>
      </c>
    </row>
    <row r="7" spans="1:5">
      <c r="A7" s="95"/>
      <c r="B7" s="79" t="s">
        <v>85</v>
      </c>
      <c r="C7" s="97"/>
    </row>
    <row r="8" spans="1:5">
      <c r="A8" s="14"/>
      <c r="B8" s="15"/>
      <c r="C8" s="15"/>
    </row>
    <row r="9" spans="1:5" hidden="1">
      <c r="A9" s="19" t="s">
        <v>20</v>
      </c>
      <c r="B9" s="15"/>
      <c r="C9" s="15">
        <f>SUM(B9:B9)</f>
        <v>0</v>
      </c>
    </row>
    <row r="10" spans="1:5" s="73" customFormat="1">
      <c r="A10" s="19" t="s">
        <v>73</v>
      </c>
      <c r="B10" s="70">
        <v>3200215.16</v>
      </c>
      <c r="C10" s="53">
        <v>16440</v>
      </c>
    </row>
    <row r="11" spans="1:5">
      <c r="A11" s="19" t="s">
        <v>21</v>
      </c>
      <c r="B11" s="53">
        <v>5337240</v>
      </c>
      <c r="C11" s="53">
        <v>67460</v>
      </c>
    </row>
    <row r="12" spans="1:5">
      <c r="A12" s="19" t="s">
        <v>72</v>
      </c>
      <c r="B12" s="53">
        <v>603780</v>
      </c>
      <c r="C12" s="53">
        <v>19100</v>
      </c>
      <c r="D12" s="14"/>
      <c r="E12" s="14"/>
    </row>
    <row r="13" spans="1:5">
      <c r="A13" s="19" t="s">
        <v>23</v>
      </c>
      <c r="B13" s="53">
        <v>687520</v>
      </c>
      <c r="C13" s="53">
        <v>25880</v>
      </c>
    </row>
    <row r="14" spans="1:5">
      <c r="A14" s="19" t="s">
        <v>24</v>
      </c>
      <c r="B14" s="53">
        <v>2518100</v>
      </c>
      <c r="C14" s="53">
        <v>67460</v>
      </c>
    </row>
    <row r="15" spans="1:5" s="73" customFormat="1">
      <c r="A15" s="19" t="s">
        <v>25</v>
      </c>
      <c r="B15" s="70">
        <v>6300624</v>
      </c>
      <c r="C15" s="53">
        <v>122920</v>
      </c>
    </row>
    <row r="16" spans="1:5">
      <c r="A16" s="19" t="s">
        <v>26</v>
      </c>
      <c r="B16" s="53">
        <v>498050</v>
      </c>
      <c r="C16" s="53">
        <v>7100</v>
      </c>
    </row>
    <row r="17" spans="1:5">
      <c r="A17" s="19" t="s">
        <v>27</v>
      </c>
      <c r="B17" s="53">
        <v>23565886.829999998</v>
      </c>
      <c r="C17" s="53">
        <v>283696.8</v>
      </c>
      <c r="D17" s="14"/>
      <c r="E17" s="22"/>
    </row>
    <row r="18" spans="1:5">
      <c r="A18" s="19" t="s">
        <v>65</v>
      </c>
      <c r="B18" s="53">
        <v>830875</v>
      </c>
      <c r="C18" s="53">
        <v>15050</v>
      </c>
      <c r="D18" s="14"/>
      <c r="E18" s="14"/>
    </row>
    <row r="19" spans="1:5" s="73" customFormat="1">
      <c r="A19" s="19" t="s">
        <v>35</v>
      </c>
      <c r="B19" s="70">
        <v>51849864.659999996</v>
      </c>
      <c r="C19" s="53">
        <v>1344354.5</v>
      </c>
      <c r="D19" s="72"/>
      <c r="E19" s="72"/>
    </row>
    <row r="20" spans="1:5">
      <c r="A20" s="19" t="s">
        <v>67</v>
      </c>
      <c r="B20" s="53">
        <v>731631.75</v>
      </c>
      <c r="C20" s="53">
        <v>29176</v>
      </c>
      <c r="D20" s="14"/>
      <c r="E20" s="14"/>
    </row>
    <row r="21" spans="1:5">
      <c r="A21" s="19" t="s">
        <v>42</v>
      </c>
      <c r="B21" s="53">
        <v>155833.64000000001</v>
      </c>
      <c r="C21" s="53">
        <v>2092.61</v>
      </c>
      <c r="D21" s="14"/>
      <c r="E21" s="14"/>
    </row>
    <row r="22" spans="1:5">
      <c r="A22" s="19" t="s">
        <v>68</v>
      </c>
      <c r="B22" s="53">
        <v>4155131.88</v>
      </c>
      <c r="C22" s="53"/>
      <c r="D22" s="14"/>
      <c r="E22" s="14"/>
    </row>
    <row r="23" spans="1:5">
      <c r="A23" s="19" t="s">
        <v>69</v>
      </c>
      <c r="B23" s="53">
        <v>60660.74</v>
      </c>
      <c r="C23" s="53">
        <v>11980</v>
      </c>
      <c r="D23" s="14"/>
      <c r="E23" s="14"/>
    </row>
    <row r="24" spans="1:5" hidden="1">
      <c r="A24" s="19" t="s">
        <v>28</v>
      </c>
      <c r="B24" s="53"/>
      <c r="C24" s="53" t="e">
        <f>#REF!+#REF!+#REF!+#REF!+#REF!+#REF!+#REF!+#REF!+#REF!+#REF!+#REF!+#REF!</f>
        <v>#REF!</v>
      </c>
      <c r="D24" s="14"/>
      <c r="E24" s="14"/>
    </row>
    <row r="25" spans="1:5" hidden="1">
      <c r="A25" s="19" t="s">
        <v>29</v>
      </c>
      <c r="B25" s="53"/>
      <c r="C25" s="53" t="e">
        <f>#REF!+#REF!+#REF!+#REF!+#REF!+#REF!+#REF!+#REF!+#REF!+#REF!+#REF!+#REF!</f>
        <v>#REF!</v>
      </c>
      <c r="D25" s="14"/>
      <c r="E25" s="14"/>
    </row>
    <row r="26" spans="1:5" hidden="1">
      <c r="A26" s="19" t="s">
        <v>30</v>
      </c>
      <c r="B26" s="53"/>
      <c r="C26" s="53" t="e">
        <f>#REF!+#REF!+#REF!+#REF!+#REF!+#REF!+#REF!+#REF!+#REF!+#REF!+#REF!+#REF!</f>
        <v>#REF!</v>
      </c>
      <c r="D26" s="14"/>
      <c r="E26" s="14"/>
    </row>
    <row r="27" spans="1:5" hidden="1">
      <c r="A27" s="19" t="s">
        <v>31</v>
      </c>
      <c r="B27" s="53"/>
      <c r="C27" s="53" t="e">
        <f>#REF!+#REF!+#REF!+#REF!+#REF!+#REF!+#REF!+#REF!+#REF!+#REF!+#REF!+#REF!</f>
        <v>#REF!</v>
      </c>
      <c r="D27" s="14"/>
      <c r="E27" s="14"/>
    </row>
    <row r="28" spans="1:5" hidden="1">
      <c r="A28" s="19" t="s">
        <v>32</v>
      </c>
      <c r="B28" s="53"/>
      <c r="C28" s="53" t="e">
        <f>#REF!+#REF!+#REF!+#REF!+#REF!+#REF!+#REF!+#REF!+#REF!+#REF!+#REF!+#REF!</f>
        <v>#REF!</v>
      </c>
      <c r="D28" s="14"/>
      <c r="E28" s="14"/>
    </row>
    <row r="29" spans="1:5" hidden="1">
      <c r="A29" s="19" t="s">
        <v>34</v>
      </c>
      <c r="B29" s="53"/>
      <c r="C29" s="53" t="e">
        <f>#REF!+#REF!+#REF!+#REF!+#REF!+#REF!+#REF!+#REF!+#REF!+#REF!+#REF!+#REF!</f>
        <v>#REF!</v>
      </c>
      <c r="D29" s="14"/>
      <c r="E29" s="14"/>
    </row>
    <row r="30" spans="1:5" hidden="1">
      <c r="A30" s="19" t="s">
        <v>36</v>
      </c>
      <c r="B30" s="53"/>
      <c r="C30" s="53" t="e">
        <f>#REF!+#REF!+#REF!+#REF!+#REF!+#REF!+#REF!+#REF!+#REF!+#REF!+#REF!+#REF!</f>
        <v>#REF!</v>
      </c>
      <c r="D30" s="22"/>
      <c r="E30" s="22"/>
    </row>
    <row r="31" spans="1:5" hidden="1">
      <c r="A31" s="19" t="s">
        <v>37</v>
      </c>
      <c r="B31" s="53"/>
      <c r="C31" s="53" t="e">
        <f>#REF!+#REF!+#REF!+#REF!+#REF!+#REF!+#REF!+#REF!+#REF!+#REF!+#REF!+#REF!</f>
        <v>#REF!</v>
      </c>
      <c r="D31" s="22"/>
      <c r="E31" s="22"/>
    </row>
    <row r="32" spans="1:5" hidden="1">
      <c r="A32" s="19" t="s">
        <v>38</v>
      </c>
      <c r="B32" s="53"/>
      <c r="C32" s="53" t="e">
        <f>#REF!+#REF!+#REF!+#REF!+#REF!+#REF!+#REF!+#REF!+#REF!+#REF!+#REF!+#REF!</f>
        <v>#REF!</v>
      </c>
      <c r="D32" s="14"/>
      <c r="E32" s="14"/>
    </row>
    <row r="33" spans="1:5" hidden="1">
      <c r="A33" s="19" t="s">
        <v>39</v>
      </c>
      <c r="B33" s="53"/>
      <c r="C33" s="53" t="e">
        <f>#REF!+#REF!+#REF!+#REF!+#REF!+#REF!+#REF!+#REF!+#REF!+#REF!+#REF!+#REF!</f>
        <v>#REF!</v>
      </c>
      <c r="D33" s="14"/>
      <c r="E33" s="14"/>
    </row>
    <row r="34" spans="1:5" hidden="1">
      <c r="A34" s="19" t="s">
        <v>40</v>
      </c>
      <c r="B34" s="53"/>
      <c r="C34" s="53" t="e">
        <f>#REF!+#REF!+#REF!+#REF!+#REF!+#REF!+#REF!+#REF!+#REF!+#REF!+#REF!+#REF!</f>
        <v>#REF!</v>
      </c>
      <c r="D34" s="14"/>
      <c r="E34" s="14"/>
    </row>
    <row r="35" spans="1:5" hidden="1">
      <c r="A35" s="19" t="s">
        <v>41</v>
      </c>
      <c r="B35" s="53"/>
      <c r="C35" s="53" t="e">
        <f>#REF!+#REF!+#REF!+#REF!+#REF!+#REF!+#REF!+#REF!+#REF!+#REF!+#REF!+#REF!</f>
        <v>#REF!</v>
      </c>
      <c r="D35" s="14"/>
      <c r="E35" s="14"/>
    </row>
    <row r="36" spans="1:5" hidden="1">
      <c r="A36" s="23" t="s">
        <v>43</v>
      </c>
      <c r="B36" s="53"/>
      <c r="C36" s="53" t="e">
        <f>#REF!+#REF!+#REF!+#REF!+#REF!+#REF!+#REF!+#REF!+#REF!+#REF!+#REF!+#REF!</f>
        <v>#REF!</v>
      </c>
      <c r="D36" s="14"/>
      <c r="E36" s="14"/>
    </row>
    <row r="37" spans="1:5" hidden="1">
      <c r="A37" s="19" t="s">
        <v>44</v>
      </c>
      <c r="B37" s="53"/>
      <c r="C37" s="53" t="e">
        <f>#REF!+#REF!+#REF!+#REF!+#REF!+#REF!+#REF!+#REF!+#REF!+#REF!+#REF!+#REF!</f>
        <v>#REF!</v>
      </c>
      <c r="D37" s="14"/>
      <c r="E37" s="14"/>
    </row>
    <row r="38" spans="1:5" hidden="1">
      <c r="A38" s="19" t="s">
        <v>45</v>
      </c>
      <c r="B38" s="53"/>
      <c r="C38" s="53" t="e">
        <f>#REF!+#REF!+#REF!+#REF!+#REF!+#REF!+#REF!+#REF!+#REF!+#REF!+#REF!+#REF!</f>
        <v>#REF!</v>
      </c>
      <c r="D38" s="14"/>
      <c r="E38" s="22"/>
    </row>
    <row r="39" spans="1:5" hidden="1">
      <c r="A39" s="19" t="s">
        <v>46</v>
      </c>
      <c r="B39" s="53"/>
      <c r="C39" s="53" t="e">
        <f>#REF!+#REF!+#REF!+#REF!+#REF!+#REF!+#REF!+#REF!+#REF!+#REF!+#REF!+#REF!</f>
        <v>#REF!</v>
      </c>
      <c r="D39" s="14"/>
      <c r="E39" s="14"/>
    </row>
    <row r="40" spans="1:5" hidden="1">
      <c r="A40" s="19" t="s">
        <v>47</v>
      </c>
      <c r="B40" s="53"/>
      <c r="C40" s="53" t="e">
        <f>#REF!+#REF!+#REF!+#REF!+#REF!+#REF!+#REF!+#REF!+#REF!+#REF!+#REF!+#REF!</f>
        <v>#REF!</v>
      </c>
      <c r="D40" s="14"/>
      <c r="E40" s="14"/>
    </row>
    <row r="41" spans="1:5" hidden="1">
      <c r="A41" s="19" t="s">
        <v>48</v>
      </c>
      <c r="B41" s="53"/>
      <c r="C41" s="53" t="e">
        <f>#REF!+#REF!+#REF!+#REF!+#REF!+#REF!+#REF!+#REF!+#REF!+#REF!+#REF!+#REF!</f>
        <v>#REF!</v>
      </c>
      <c r="D41" s="14"/>
      <c r="E41" s="14"/>
    </row>
    <row r="42" spans="1:5" hidden="1">
      <c r="A42" s="19" t="s">
        <v>49</v>
      </c>
      <c r="B42" s="53"/>
      <c r="C42" s="53" t="e">
        <f>#REF!+#REF!+#REF!+#REF!+#REF!+#REF!+#REF!+#REF!+#REF!+#REF!+#REF!+#REF!</f>
        <v>#REF!</v>
      </c>
      <c r="D42" s="14"/>
      <c r="E42" s="14"/>
    </row>
    <row r="43" spans="1:5" hidden="1">
      <c r="A43" s="19" t="s">
        <v>50</v>
      </c>
      <c r="B43" s="53"/>
      <c r="C43" s="53" t="e">
        <f>#REF!+#REF!+#REF!+#REF!+#REF!+#REF!+#REF!+#REF!+#REF!+#REF!+#REF!+#REF!</f>
        <v>#REF!</v>
      </c>
      <c r="D43" s="14"/>
      <c r="E43" s="14"/>
    </row>
    <row r="44" spans="1:5" hidden="1">
      <c r="A44" s="19" t="s">
        <v>51</v>
      </c>
      <c r="B44" s="53"/>
      <c r="C44" s="53" t="e">
        <f>#REF!+#REF!+#REF!+#REF!+#REF!+#REF!+#REF!+#REF!+#REF!+#REF!+#REF!+#REF!</f>
        <v>#REF!</v>
      </c>
      <c r="D44" s="20"/>
      <c r="E44" s="22"/>
    </row>
    <row r="45" spans="1:5" hidden="1">
      <c r="A45" s="19" t="s">
        <v>52</v>
      </c>
      <c r="B45" s="53"/>
      <c r="C45" s="53" t="e">
        <f>#REF!+#REF!+#REF!+#REF!+#REF!+#REF!+#REF!+#REF!+#REF!+#REF!+#REF!+#REF!</f>
        <v>#REF!</v>
      </c>
      <c r="D45" s="20"/>
      <c r="E45" s="22"/>
    </row>
    <row r="46" spans="1:5" hidden="1">
      <c r="A46" s="19" t="s">
        <v>53</v>
      </c>
      <c r="B46" s="53"/>
      <c r="C46" s="53" t="e">
        <f>#REF!+#REF!+#REF!+#REF!+#REF!+#REF!+#REF!+#REF!+#REF!+#REF!+#REF!+#REF!</f>
        <v>#REF!</v>
      </c>
      <c r="D46" s="20"/>
      <c r="E46" s="22"/>
    </row>
    <row r="47" spans="1:5" hidden="1">
      <c r="A47" s="19" t="s">
        <v>54</v>
      </c>
      <c r="B47" s="53"/>
      <c r="C47" s="53" t="e">
        <f>#REF!+#REF!+#REF!+#REF!+#REF!+#REF!+#REF!+#REF!+#REF!+#REF!+#REF!+#REF!</f>
        <v>#REF!</v>
      </c>
      <c r="D47" s="14"/>
      <c r="E47" s="20"/>
    </row>
    <row r="48" spans="1:5" hidden="1">
      <c r="A48" s="19" t="s">
        <v>55</v>
      </c>
      <c r="B48" s="53"/>
      <c r="C48" s="53" t="e">
        <f>#REF!+#REF!+#REF!+#REF!+#REF!+#REF!+#REF!+#REF!+#REF!+#REF!+#REF!+#REF!</f>
        <v>#REF!</v>
      </c>
      <c r="D48" s="14"/>
      <c r="E48" s="22"/>
    </row>
    <row r="49" spans="1:5" hidden="1">
      <c r="A49" s="19" t="s">
        <v>56</v>
      </c>
      <c r="B49" s="53"/>
      <c r="C49" s="53" t="e">
        <f>#REF!+#REF!+#REF!+#REF!+#REF!+#REF!+#REF!+#REF!+#REF!+#REF!+#REF!+#REF!</f>
        <v>#REF!</v>
      </c>
      <c r="D49" s="14"/>
      <c r="E49" s="22"/>
    </row>
    <row r="50" spans="1:5" hidden="1">
      <c r="A50" s="19" t="s">
        <v>57</v>
      </c>
      <c r="B50" s="53"/>
      <c r="C50" s="53" t="e">
        <f>#REF!+#REF!+#REF!+#REF!+#REF!+#REF!+#REF!+#REF!+#REF!+#REF!+#REF!+#REF!</f>
        <v>#REF!</v>
      </c>
      <c r="D50" s="14"/>
      <c r="E50" s="22"/>
    </row>
    <row r="51" spans="1:5" hidden="1">
      <c r="A51" s="19" t="s">
        <v>58</v>
      </c>
      <c r="B51" s="53"/>
      <c r="C51" s="53" t="e">
        <f>#REF!+#REF!+#REF!+#REF!+#REF!+#REF!+#REF!+#REF!+#REF!+#REF!+#REF!+#REF!</f>
        <v>#REF!</v>
      </c>
      <c r="D51" s="14"/>
      <c r="E51" s="14"/>
    </row>
    <row r="52" spans="1:5" hidden="1">
      <c r="A52" s="19" t="s">
        <v>59</v>
      </c>
      <c r="B52" s="53"/>
      <c r="C52" s="53" t="e">
        <f>#REF!+#REF!+#REF!+#REF!+#REF!+#REF!+#REF!+#REF!+#REF!+#REF!+#REF!+#REF!</f>
        <v>#REF!</v>
      </c>
      <c r="D52" s="14"/>
      <c r="E52" s="22"/>
    </row>
    <row r="53" spans="1:5" hidden="1">
      <c r="A53" s="19" t="s">
        <v>60</v>
      </c>
      <c r="B53" s="53"/>
      <c r="C53" s="53" t="e">
        <f>#REF!+#REF!+#REF!+#REF!+#REF!+#REF!+#REF!+#REF!+#REF!+#REF!+#REF!+#REF!</f>
        <v>#REF!</v>
      </c>
      <c r="D53" s="14"/>
      <c r="E53" s="22"/>
    </row>
    <row r="54" spans="1:5" ht="25.9" customHeight="1">
      <c r="A54" s="88" t="s">
        <v>61</v>
      </c>
      <c r="B54" s="58">
        <f>SUM(B10:B53)</f>
        <v>100495413.65999998</v>
      </c>
      <c r="C54" s="89">
        <f>SUM(C10:C23)</f>
        <v>2012709.9100000001</v>
      </c>
      <c r="D54" s="25"/>
      <c r="E54" s="22"/>
    </row>
    <row r="55" spans="1:5">
      <c r="A55" s="23"/>
      <c r="B55" s="15"/>
      <c r="C55" s="15"/>
      <c r="D55" s="15"/>
      <c r="E55" s="14"/>
    </row>
    <row r="56" spans="1:5">
      <c r="A56" s="26"/>
      <c r="B56" s="28"/>
      <c r="C56" s="59"/>
      <c r="D56" s="65"/>
      <c r="E56" s="26"/>
    </row>
    <row r="57" spans="1:5">
      <c r="A57" s="14"/>
      <c r="B57" s="15"/>
      <c r="C57" s="15"/>
      <c r="D57" s="81"/>
      <c r="E57" s="14"/>
    </row>
    <row r="58" spans="1:5">
      <c r="A58" s="14"/>
      <c r="B58" s="15"/>
      <c r="C58" s="82" t="s">
        <v>62</v>
      </c>
      <c r="D58" s="22"/>
      <c r="E58" s="14"/>
    </row>
    <row r="59" spans="1:5">
      <c r="A59" s="14"/>
      <c r="B59" s="15"/>
      <c r="C59" s="5"/>
      <c r="D59" s="14"/>
      <c r="E59" s="14"/>
    </row>
    <row r="60" spans="1:5">
      <c r="A60" s="14"/>
      <c r="B60" s="15"/>
      <c r="C60" s="7"/>
      <c r="D60" s="14"/>
      <c r="E60" s="14"/>
    </row>
    <row r="61" spans="1:5">
      <c r="A61" s="14"/>
      <c r="B61" s="15"/>
      <c r="C61" s="85" t="s">
        <v>86</v>
      </c>
      <c r="D61" s="14"/>
      <c r="E61" s="14"/>
    </row>
    <row r="62" spans="1:5">
      <c r="A62" s="14"/>
      <c r="B62" s="15"/>
      <c r="C62" s="84" t="s">
        <v>98</v>
      </c>
      <c r="D62" s="14"/>
      <c r="E62" s="14"/>
    </row>
    <row r="70" spans="1:3">
      <c r="A70" s="75"/>
    </row>
    <row r="71" spans="1:3">
      <c r="A71" s="62"/>
    </row>
    <row r="72" spans="1:3">
      <c r="A72" s="62"/>
    </row>
    <row r="73" spans="1:3">
      <c r="A73" s="62"/>
    </row>
    <row r="74" spans="1:3">
      <c r="A74" s="62"/>
    </row>
    <row r="75" spans="1:3">
      <c r="A75" s="62"/>
    </row>
    <row r="76" spans="1:3">
      <c r="A76" s="62"/>
    </row>
    <row r="77" spans="1:3">
      <c r="A77" s="62"/>
      <c r="B77" s="13"/>
      <c r="C77" s="13"/>
    </row>
    <row r="78" spans="1:3">
      <c r="A78" s="62"/>
      <c r="B78" s="13"/>
      <c r="C78" s="13"/>
    </row>
    <row r="79" spans="1:3">
      <c r="A79" s="62"/>
      <c r="B79" s="13"/>
      <c r="C79" s="13"/>
    </row>
    <row r="80" spans="1:3">
      <c r="A80" s="62"/>
      <c r="B80" s="13"/>
      <c r="C80" s="13"/>
    </row>
    <row r="81" spans="2:3">
      <c r="B81" s="13"/>
      <c r="C81" s="13"/>
    </row>
  </sheetData>
  <mergeCells count="5">
    <mergeCell ref="C6:C7"/>
    <mergeCell ref="A2:C2"/>
    <mergeCell ref="A3:C3"/>
    <mergeCell ref="A4:C4"/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BSu Main University </vt:lpstr>
      <vt:lpstr>Buguias Campus</vt:lpstr>
      <vt:lpstr>Bokod Campus</vt:lpstr>
      <vt:lpstr>Sheet3</vt:lpstr>
      <vt:lpstr>'BSu Main University '!Print_Area</vt:lpstr>
      <vt:lpstr>'BSu Main University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TabDiBaLiLi</cp:lastModifiedBy>
  <cp:lastPrinted>2013-05-24T01:30:44Z</cp:lastPrinted>
  <dcterms:created xsi:type="dcterms:W3CDTF">2013-03-19T23:27:46Z</dcterms:created>
  <dcterms:modified xsi:type="dcterms:W3CDTF">2014-02-15T08:37:40Z</dcterms:modified>
</cp:coreProperties>
</file>