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7488" windowHeight="4140"/>
  </bookViews>
  <sheets>
    <sheet name="Sheet4" sheetId="4" r:id="rId1"/>
  </sheets>
  <calcPr calcId="144525"/>
</workbook>
</file>

<file path=xl/calcChain.xml><?xml version="1.0" encoding="utf-8"?>
<calcChain xmlns="http://schemas.openxmlformats.org/spreadsheetml/2006/main">
  <c r="O17" i="4" l="1"/>
  <c r="O19" i="4"/>
  <c r="O22" i="4"/>
  <c r="O24" i="4"/>
  <c r="O25" i="4"/>
  <c r="O26" i="4"/>
  <c r="O29" i="4"/>
  <c r="O31" i="4"/>
  <c r="N32" i="4"/>
  <c r="N33" i="4" s="1"/>
  <c r="M32" i="4"/>
  <c r="L32" i="4"/>
  <c r="K32" i="4"/>
  <c r="J32" i="4"/>
  <c r="I32" i="4"/>
  <c r="I30" i="4"/>
  <c r="M28" i="4"/>
  <c r="O28" i="4" s="1"/>
  <c r="K23" i="4"/>
  <c r="J21" i="4"/>
  <c r="I20" i="4"/>
  <c r="I18" i="4"/>
  <c r="I16" i="4"/>
  <c r="M15" i="4"/>
  <c r="L15" i="4"/>
  <c r="L33" i="4" s="1"/>
  <c r="K15" i="4"/>
  <c r="J15" i="4"/>
  <c r="I15" i="4"/>
  <c r="C33" i="4"/>
  <c r="H32" i="4"/>
  <c r="G32" i="4"/>
  <c r="F32" i="4"/>
  <c r="D32" i="4"/>
  <c r="H30" i="4"/>
  <c r="G30" i="4"/>
  <c r="F30" i="4"/>
  <c r="E30" i="4"/>
  <c r="F27" i="4"/>
  <c r="O27" i="4" s="1"/>
  <c r="G23" i="4"/>
  <c r="F23" i="4"/>
  <c r="E23" i="4"/>
  <c r="D23" i="4"/>
  <c r="H21" i="4"/>
  <c r="F21" i="4"/>
  <c r="D21" i="4"/>
  <c r="H20" i="4"/>
  <c r="O20" i="4" s="1"/>
  <c r="H18" i="4"/>
  <c r="G18" i="4"/>
  <c r="E18" i="4"/>
  <c r="D18" i="4"/>
  <c r="H16" i="4"/>
  <c r="G16" i="4"/>
  <c r="F16" i="4"/>
  <c r="E16" i="4"/>
  <c r="D16" i="4"/>
  <c r="H15" i="4"/>
  <c r="G15" i="4"/>
  <c r="F15" i="4"/>
  <c r="E15" i="4"/>
  <c r="O15" i="4" l="1"/>
  <c r="O18" i="4"/>
  <c r="O23" i="4"/>
  <c r="K33" i="4"/>
  <c r="O30" i="4"/>
  <c r="M33" i="4"/>
  <c r="O16" i="4"/>
  <c r="O21" i="4"/>
  <c r="J33" i="4"/>
  <c r="I33" i="4"/>
  <c r="F33" i="4"/>
  <c r="G33" i="4"/>
  <c r="D33" i="4"/>
  <c r="H33" i="4"/>
  <c r="E32" i="4"/>
  <c r="O32" i="4" s="1"/>
  <c r="O33" i="4" l="1"/>
  <c r="E33" i="4"/>
</calcChain>
</file>

<file path=xl/sharedStrings.xml><?xml version="1.0" encoding="utf-8"?>
<sst xmlns="http://schemas.openxmlformats.org/spreadsheetml/2006/main" count="71" uniqueCount="69">
  <si>
    <t>(In Pesos)</t>
  </si>
  <si>
    <t>Department:</t>
  </si>
  <si>
    <t>Agency / OU:</t>
  </si>
  <si>
    <t xml:space="preserve">Fund: </t>
  </si>
  <si>
    <t>Benguet State University</t>
  </si>
  <si>
    <t>SUC</t>
  </si>
  <si>
    <t>Classification/ Sources of Income</t>
  </si>
  <si>
    <t>Tax: N / A</t>
  </si>
  <si>
    <t>Non-Tax:</t>
  </si>
  <si>
    <t>Other Service income</t>
  </si>
  <si>
    <t>Benguet Vegetable Processing Center (BVPC)</t>
  </si>
  <si>
    <t>CHET Canteen</t>
  </si>
  <si>
    <t>Early Childhood Development Center (ECDC)</t>
  </si>
  <si>
    <t>Extension Service</t>
  </si>
  <si>
    <t>College of Forestry</t>
  </si>
  <si>
    <t>Pomology</t>
  </si>
  <si>
    <t>TOTAL</t>
  </si>
  <si>
    <t>Certified Correct:</t>
  </si>
  <si>
    <t>Chief Accountant</t>
  </si>
  <si>
    <t>date:</t>
  </si>
  <si>
    <t>CTE LET Review</t>
  </si>
  <si>
    <t>Mushroom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</si>
  <si>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</si>
  <si>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</si>
  <si>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</si>
  <si>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</si>
  <si>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</si>
  <si>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</si>
  <si>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</si>
  <si>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</si>
  <si>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</si>
  <si>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</si>
  <si>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</si>
  <si>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</si>
  <si>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</si>
  <si>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</si>
  <si>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</si>
  <si>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</si>
  <si>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</si>
  <si>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Organic Demo farm</t>
  </si>
  <si>
    <t>January</t>
  </si>
  <si>
    <t>Ferbruary</t>
  </si>
  <si>
    <t>March</t>
  </si>
  <si>
    <t>April</t>
  </si>
  <si>
    <t>May</t>
  </si>
  <si>
    <t>June</t>
  </si>
  <si>
    <t>18.</t>
  </si>
  <si>
    <t>CTE Summer Bridge Program</t>
  </si>
  <si>
    <t>IHFA</t>
  </si>
  <si>
    <t>Approved:</t>
  </si>
  <si>
    <t>President</t>
  </si>
  <si>
    <t>NPRCRTC</t>
  </si>
  <si>
    <t>CN Enhancement Review (Nursing)</t>
  </si>
  <si>
    <t>Scholarship &amp; Other Trust Fund (Trust Fund 911)</t>
  </si>
  <si>
    <t>IMELDA B. GALINATO</t>
  </si>
  <si>
    <t>BEN D. LADILAD</t>
  </si>
  <si>
    <t>July</t>
  </si>
  <si>
    <t>August</t>
  </si>
  <si>
    <t>September</t>
  </si>
  <si>
    <t>October</t>
  </si>
  <si>
    <t>November</t>
  </si>
  <si>
    <t>December</t>
  </si>
  <si>
    <t>CHET TOGA</t>
  </si>
  <si>
    <t xml:space="preserve"> REPORT OF ACTUAL INCOME COLLECTED</t>
  </si>
  <si>
    <t>PCGA (Guidance Councilors)</t>
  </si>
  <si>
    <t>CAS IGPs</t>
  </si>
  <si>
    <t>CHET BSND Review</t>
  </si>
  <si>
    <t>Growers' Compost</t>
  </si>
  <si>
    <t>January 1 to December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</si>
</sst>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color indexed="8"/>
      <name val="MS Sans Serif"/>
    </font>
    <font>
      <b/>
      <sz val="11.0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43" fontId="2" fillId="0" borderId="9" xfId="1" applyFont="1" applyFill="1" applyBorder="1" applyAlignment="1" applyProtection="1"/>
    <xf numFmtId="49" fontId="2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43" fontId="2" fillId="0" borderId="11" xfId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43" fontId="2" fillId="0" borderId="10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43" fontId="3" fillId="0" borderId="1" xfId="1" applyFont="1" applyFill="1" applyBorder="1" applyAlignment="1" applyProtection="1"/>
    <xf numFmtId="43" fontId="3" fillId="0" borderId="2" xfId="1" applyFont="1" applyFill="1" applyBorder="1" applyAlignment="1" applyProtection="1"/>
    <xf numFmtId="49" fontId="3" fillId="0" borderId="12" xfId="0" applyNumberFormat="1" applyFont="1" applyFill="1" applyBorder="1" applyAlignment="1" applyProtection="1">
      <alignment horizontal="center"/>
    </xf>
    <xf numFmtId="43" fontId="3" fillId="0" borderId="9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43" fontId="3" fillId="0" borderId="12" xfId="1" applyFont="1" applyFill="1" applyBorder="1" applyAlignment="1" applyProtection="1"/>
    <xf numFmtId="43" fontId="2" fillId="0" borderId="5" xfId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43" fontId="2" fillId="0" borderId="11" xfId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43" fontId="2" fillId="0" borderId="10" xfId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8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abSelected="1" topLeftCell="C28" workbookViewId="0">
      <selection activeCell="C40" sqref="A40:XFD116"/>
    </sheetView>
  </sheetViews>
  <sheetFormatPr defaultRowHeight="12.6" x14ac:dyDescent="0.25"/>
  <cols>
    <col min="1" max="1" width="3.109375" customWidth="1"/>
    <col min="2" max="2" width="39" customWidth="1"/>
    <col min="3" max="6" width="12.6640625" customWidth="1"/>
    <col min="7" max="7" width="15.33203125" customWidth="1"/>
    <col min="8" max="8" width="16" customWidth="1"/>
    <col min="9" max="14" width="12.6640625" customWidth="1"/>
    <col min="15" max="15" width="13.88671875" customWidth="1"/>
  </cols>
  <sheetData>
    <row r="2" spans="1:15" ht="13.2" x14ac:dyDescent="0.25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2" x14ac:dyDescent="0.25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3.2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3.2" x14ac:dyDescent="0.25">
      <c r="A5" s="1" t="s">
        <v>1</v>
      </c>
      <c r="B5" s="1"/>
      <c r="C5" s="1" t="s">
        <v>5</v>
      </c>
      <c r="D5" s="1"/>
      <c r="E5" s="1"/>
      <c r="F5" s="1"/>
      <c r="G5" s="1"/>
      <c r="H5" s="1"/>
      <c r="I5" s="1"/>
      <c r="J5" s="1"/>
      <c r="K5" s="1"/>
    </row>
    <row r="6" spans="1:15" ht="13.2" x14ac:dyDescent="0.25">
      <c r="A6" s="1" t="s">
        <v>2</v>
      </c>
      <c r="B6" s="1"/>
      <c r="C6" s="1" t="s">
        <v>4</v>
      </c>
      <c r="D6" s="1"/>
      <c r="E6" s="1"/>
      <c r="F6" s="1"/>
      <c r="G6" s="1"/>
      <c r="H6" s="1"/>
      <c r="I6" s="1"/>
      <c r="J6" s="1"/>
      <c r="K6" s="1"/>
    </row>
    <row r="7" spans="1:15" ht="13.2" x14ac:dyDescent="0.25">
      <c r="A7" s="1" t="s">
        <v>3</v>
      </c>
      <c r="B7" s="1"/>
      <c r="C7" s="14" t="s">
        <v>53</v>
      </c>
      <c r="D7" s="1"/>
      <c r="E7" s="1"/>
      <c r="F7" s="1"/>
      <c r="G7" s="1"/>
      <c r="H7" s="1"/>
      <c r="I7" s="1"/>
      <c r="J7" s="1"/>
      <c r="K7" s="1"/>
    </row>
    <row r="8" spans="1:15" ht="13.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3.2" x14ac:dyDescent="0.25">
      <c r="A9" s="27" t="s">
        <v>6</v>
      </c>
      <c r="B9" s="28"/>
      <c r="C9" s="15" t="s">
        <v>40</v>
      </c>
      <c r="D9" s="17" t="s">
        <v>41</v>
      </c>
      <c r="E9" s="16" t="s">
        <v>42</v>
      </c>
      <c r="F9" s="17" t="s">
        <v>43</v>
      </c>
      <c r="G9" s="16" t="s">
        <v>44</v>
      </c>
      <c r="H9" s="17" t="s">
        <v>45</v>
      </c>
      <c r="I9" s="15" t="s">
        <v>56</v>
      </c>
      <c r="J9" s="17" t="s">
        <v>57</v>
      </c>
      <c r="K9" s="15" t="s">
        <v>58</v>
      </c>
      <c r="L9" s="17" t="s">
        <v>59</v>
      </c>
      <c r="M9" s="15" t="s">
        <v>60</v>
      </c>
      <c r="N9" s="15" t="s">
        <v>61</v>
      </c>
      <c r="O9" s="25" t="s">
        <v>16</v>
      </c>
    </row>
    <row r="10" spans="1:15" ht="13.2" x14ac:dyDescent="0.25">
      <c r="A10" s="2" t="s">
        <v>7</v>
      </c>
      <c r="B10" s="4"/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30"/>
      <c r="O10" s="26"/>
    </row>
    <row r="11" spans="1:15" ht="13.2" x14ac:dyDescent="0.25">
      <c r="A11" s="3"/>
      <c r="B11" s="4"/>
      <c r="C11" s="6"/>
      <c r="D11" s="7"/>
      <c r="E11" s="6"/>
      <c r="F11" s="7"/>
      <c r="G11" s="6"/>
      <c r="H11" s="7"/>
      <c r="I11" s="6"/>
      <c r="J11" s="7"/>
      <c r="K11" s="6"/>
      <c r="L11" s="7"/>
      <c r="M11" s="6"/>
      <c r="N11" s="30"/>
      <c r="O11" s="26"/>
    </row>
    <row r="12" spans="1:15" ht="13.2" x14ac:dyDescent="0.25">
      <c r="A12" s="3" t="s">
        <v>8</v>
      </c>
      <c r="B12" s="4"/>
      <c r="C12" s="6"/>
      <c r="D12" s="7"/>
      <c r="E12" s="6"/>
      <c r="F12" s="7"/>
      <c r="G12" s="6"/>
      <c r="H12" s="7"/>
      <c r="I12" s="6"/>
      <c r="J12" s="7"/>
      <c r="K12" s="6"/>
      <c r="L12" s="7"/>
      <c r="M12" s="6"/>
      <c r="N12" s="30"/>
      <c r="O12" s="26"/>
    </row>
    <row r="13" spans="1:15" ht="13.2" x14ac:dyDescent="0.25">
      <c r="A13" s="3"/>
      <c r="B13" s="4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30"/>
      <c r="O13" s="26"/>
    </row>
    <row r="14" spans="1:15" ht="13.2" x14ac:dyDescent="0.25">
      <c r="A14" s="3" t="s">
        <v>9</v>
      </c>
      <c r="B14" s="4"/>
      <c r="C14" s="6"/>
      <c r="D14" s="7"/>
      <c r="E14" s="6"/>
      <c r="F14" s="7"/>
      <c r="G14" s="6"/>
      <c r="H14" s="7"/>
      <c r="I14" s="6"/>
      <c r="J14" s="7"/>
      <c r="K14" s="6"/>
      <c r="L14" s="7"/>
      <c r="M14" s="6"/>
      <c r="N14" s="30"/>
      <c r="O14" s="26"/>
    </row>
    <row r="15" spans="1:15" ht="13.2" x14ac:dyDescent="0.25">
      <c r="A15" s="8" t="s">
        <v>22</v>
      </c>
      <c r="B15" s="4" t="s">
        <v>10</v>
      </c>
      <c r="C15" s="6">
        <v>69711.06</v>
      </c>
      <c r="D15" s="7"/>
      <c r="E15" s="6">
        <f>269707.07-103039.91</f>
        <v>166667.16</v>
      </c>
      <c r="F15" s="7">
        <f>43858.48+12617.96</f>
        <v>56476.44</v>
      </c>
      <c r="G15" s="6">
        <f>456473.54-326183.51</f>
        <v>130290.02999999997</v>
      </c>
      <c r="H15" s="7">
        <f>787958.58-456473.54</f>
        <v>331485.03999999998</v>
      </c>
      <c r="I15" s="6">
        <f>889590.67-787958.58</f>
        <v>101632.09000000008</v>
      </c>
      <c r="J15" s="7">
        <f>948336.72-889590.67</f>
        <v>58746.04999999993</v>
      </c>
      <c r="K15" s="6">
        <f>1144685.97-948336.72</f>
        <v>196349.25</v>
      </c>
      <c r="L15" s="7">
        <f>1412106.61-1144685.97</f>
        <v>267420.64000000013</v>
      </c>
      <c r="M15" s="6">
        <f>1481755.34-1412106.61</f>
        <v>69648.729999999981</v>
      </c>
      <c r="N15" s="30">
        <v>87361.45</v>
      </c>
      <c r="O15" s="26">
        <f>SUM(C15:N15)</f>
        <v>1535787.9400000002</v>
      </c>
    </row>
    <row r="16" spans="1:15" ht="13.2" x14ac:dyDescent="0.25">
      <c r="A16" s="8" t="s">
        <v>23</v>
      </c>
      <c r="B16" s="4" t="s">
        <v>11</v>
      </c>
      <c r="C16" s="6">
        <v>350505</v>
      </c>
      <c r="D16" s="7">
        <f>952562-C16</f>
        <v>602057</v>
      </c>
      <c r="E16" s="6">
        <f>1605804-1221482</f>
        <v>384322</v>
      </c>
      <c r="F16" s="7">
        <f>1844311-1605804</f>
        <v>238507</v>
      </c>
      <c r="G16" s="6">
        <f>2255481-1844311</f>
        <v>411170</v>
      </c>
      <c r="H16" s="7">
        <f>2296665.2-2255481</f>
        <v>41184.200000000186</v>
      </c>
      <c r="I16" s="6">
        <f>364-19.8</f>
        <v>344.2</v>
      </c>
      <c r="J16" s="7"/>
      <c r="K16" s="6">
        <v>7400</v>
      </c>
      <c r="L16" s="7"/>
      <c r="M16" s="6"/>
      <c r="N16" s="30"/>
      <c r="O16" s="26">
        <f t="shared" ref="O16:O32" si="0">SUM(C16:N16)</f>
        <v>2035489.4000000001</v>
      </c>
    </row>
    <row r="17" spans="1:15" ht="13.2" x14ac:dyDescent="0.25">
      <c r="A17" s="8" t="s">
        <v>24</v>
      </c>
      <c r="B17" s="4" t="s">
        <v>66</v>
      </c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30"/>
      <c r="O17" s="26">
        <f t="shared" si="0"/>
        <v>0</v>
      </c>
    </row>
    <row r="18" spans="1:15" ht="13.2" x14ac:dyDescent="0.25">
      <c r="A18" s="8" t="s">
        <v>25</v>
      </c>
      <c r="B18" s="4" t="s">
        <v>12</v>
      </c>
      <c r="C18" s="6">
        <v>21000</v>
      </c>
      <c r="D18" s="7">
        <f>46500-C18</f>
        <v>25500</v>
      </c>
      <c r="E18" s="6">
        <f>130800-45000-500</f>
        <v>85300</v>
      </c>
      <c r="F18" s="7"/>
      <c r="G18" s="6">
        <f>969050-127800</f>
        <v>841250</v>
      </c>
      <c r="H18" s="7">
        <f>983550-969050</f>
        <v>14500</v>
      </c>
      <c r="I18" s="6">
        <f>1011050-986050-1500</f>
        <v>23500</v>
      </c>
      <c r="J18" s="7"/>
      <c r="K18" s="6"/>
      <c r="L18" s="7"/>
      <c r="M18" s="6"/>
      <c r="N18" s="30"/>
      <c r="O18" s="26">
        <f t="shared" si="0"/>
        <v>1011050</v>
      </c>
    </row>
    <row r="19" spans="1:15" ht="13.2" x14ac:dyDescent="0.25">
      <c r="A19" s="8" t="s">
        <v>26</v>
      </c>
      <c r="B19" s="4" t="s">
        <v>13</v>
      </c>
      <c r="C19" s="6">
        <v>11000</v>
      </c>
      <c r="D19" s="7">
        <v>2250</v>
      </c>
      <c r="E19" s="6">
        <v>10700</v>
      </c>
      <c r="F19" s="7">
        <v>6160</v>
      </c>
      <c r="G19" s="6">
        <v>16455</v>
      </c>
      <c r="H19" s="7">
        <v>49565</v>
      </c>
      <c r="I19" s="6">
        <v>2750</v>
      </c>
      <c r="J19" s="7">
        <v>1500</v>
      </c>
      <c r="K19" s="6">
        <v>56170</v>
      </c>
      <c r="L19" s="7">
        <v>39935</v>
      </c>
      <c r="M19" s="6">
        <v>11210</v>
      </c>
      <c r="N19" s="30">
        <v>4500</v>
      </c>
      <c r="O19" s="26">
        <f t="shared" si="0"/>
        <v>212195</v>
      </c>
    </row>
    <row r="20" spans="1:15" ht="13.2" x14ac:dyDescent="0.25">
      <c r="A20" s="8" t="s">
        <v>27</v>
      </c>
      <c r="B20" s="4" t="s">
        <v>20</v>
      </c>
      <c r="C20" s="6">
        <v>171500</v>
      </c>
      <c r="D20" s="7"/>
      <c r="E20" s="6"/>
      <c r="F20" s="7"/>
      <c r="G20" s="6"/>
      <c r="H20" s="7">
        <f>903000-C20</f>
        <v>731500</v>
      </c>
      <c r="I20" s="6">
        <f>1050000-903000</f>
        <v>147000</v>
      </c>
      <c r="J20" s="7"/>
      <c r="K20" s="6"/>
      <c r="L20" s="7"/>
      <c r="M20" s="6"/>
      <c r="N20" s="30"/>
      <c r="O20" s="26">
        <f t="shared" si="0"/>
        <v>1050000</v>
      </c>
    </row>
    <row r="21" spans="1:15" ht="13.2" x14ac:dyDescent="0.25">
      <c r="A21" s="8" t="s">
        <v>28</v>
      </c>
      <c r="B21" s="4" t="s">
        <v>21</v>
      </c>
      <c r="C21" s="6">
        <v>22120</v>
      </c>
      <c r="D21" s="7">
        <f>42070-C21</f>
        <v>19950</v>
      </c>
      <c r="E21" s="6"/>
      <c r="F21" s="7">
        <f>21815+475</f>
        <v>22290</v>
      </c>
      <c r="G21" s="6">
        <v>17340.5</v>
      </c>
      <c r="H21" s="7">
        <f>27340.5</f>
        <v>27340.5</v>
      </c>
      <c r="I21" s="6">
        <v>41059</v>
      </c>
      <c r="J21" s="7">
        <f>25900+11200</f>
        <v>37100</v>
      </c>
      <c r="K21" s="6"/>
      <c r="L21" s="7">
        <v>42089</v>
      </c>
      <c r="M21" s="6">
        <v>17130</v>
      </c>
      <c r="N21" s="30">
        <v>17050</v>
      </c>
      <c r="O21" s="26">
        <f t="shared" si="0"/>
        <v>263469</v>
      </c>
    </row>
    <row r="22" spans="1:15" ht="13.2" x14ac:dyDescent="0.25">
      <c r="A22" s="8" t="s">
        <v>29</v>
      </c>
      <c r="B22" s="4" t="s">
        <v>14</v>
      </c>
      <c r="C22" s="6">
        <v>3584</v>
      </c>
      <c r="D22" s="7"/>
      <c r="E22" s="6"/>
      <c r="F22" s="7"/>
      <c r="G22" s="6">
        <v>15000</v>
      </c>
      <c r="H22" s="7"/>
      <c r="I22" s="6"/>
      <c r="J22" s="7"/>
      <c r="K22" s="6"/>
      <c r="L22" s="7"/>
      <c r="M22" s="6"/>
      <c r="N22" s="30"/>
      <c r="O22" s="26">
        <f t="shared" si="0"/>
        <v>18584</v>
      </c>
    </row>
    <row r="23" spans="1:15" ht="13.2" x14ac:dyDescent="0.25">
      <c r="A23" s="8" t="s">
        <v>30</v>
      </c>
      <c r="B23" s="4" t="s">
        <v>48</v>
      </c>
      <c r="C23" s="6">
        <v>58891.25</v>
      </c>
      <c r="D23" s="7">
        <f>72916.25-C23</f>
        <v>14025</v>
      </c>
      <c r="E23" s="6">
        <f>203746.25-72916.25</f>
        <v>130830</v>
      </c>
      <c r="F23" s="7">
        <f>239671.25-203746.25</f>
        <v>35925</v>
      </c>
      <c r="G23" s="6">
        <f>36790+5800</f>
        <v>42590</v>
      </c>
      <c r="H23" s="7">
        <v>2650</v>
      </c>
      <c r="I23" s="6">
        <v>3000</v>
      </c>
      <c r="J23" s="7">
        <v>3080</v>
      </c>
      <c r="K23" s="6">
        <f>382584.25-290991.25</f>
        <v>91593</v>
      </c>
      <c r="L23" s="7">
        <v>13000</v>
      </c>
      <c r="M23" s="6">
        <v>1250</v>
      </c>
      <c r="N23" s="30">
        <v>2450</v>
      </c>
      <c r="O23" s="26">
        <f t="shared" si="0"/>
        <v>399284.25</v>
      </c>
    </row>
    <row r="24" spans="1:15" ht="13.2" x14ac:dyDescent="0.25">
      <c r="A24" s="8" t="s">
        <v>31</v>
      </c>
      <c r="B24" s="4" t="s">
        <v>65</v>
      </c>
      <c r="C24" s="6"/>
      <c r="D24" s="7"/>
      <c r="E24" s="6"/>
      <c r="F24" s="7">
        <v>1000</v>
      </c>
      <c r="G24" s="6"/>
      <c r="H24" s="7">
        <v>295380.25</v>
      </c>
      <c r="I24" s="6"/>
      <c r="J24" s="7"/>
      <c r="K24" s="6"/>
      <c r="L24" s="7"/>
      <c r="M24" s="6"/>
      <c r="N24" s="30"/>
      <c r="O24" s="26">
        <f t="shared" si="0"/>
        <v>296380.25</v>
      </c>
    </row>
    <row r="25" spans="1:15" ht="13.2" x14ac:dyDescent="0.25">
      <c r="A25" s="8" t="s">
        <v>32</v>
      </c>
      <c r="B25" s="4" t="s">
        <v>64</v>
      </c>
      <c r="C25" s="6"/>
      <c r="D25" s="7"/>
      <c r="E25" s="6"/>
      <c r="F25" s="7"/>
      <c r="G25" s="6"/>
      <c r="H25" s="7"/>
      <c r="I25" s="6"/>
      <c r="J25" s="7"/>
      <c r="K25" s="6"/>
      <c r="L25" s="7"/>
      <c r="M25" s="6"/>
      <c r="N25" s="30"/>
      <c r="O25" s="26">
        <f t="shared" si="0"/>
        <v>0</v>
      </c>
    </row>
    <row r="26" spans="1:15" ht="13.2" x14ac:dyDescent="0.25">
      <c r="A26" s="8" t="s">
        <v>33</v>
      </c>
      <c r="B26" s="4" t="s">
        <v>67</v>
      </c>
      <c r="C26" s="6"/>
      <c r="D26" s="7"/>
      <c r="E26" s="6"/>
      <c r="F26" s="7"/>
      <c r="G26" s="6"/>
      <c r="H26" s="7"/>
      <c r="I26" s="6"/>
      <c r="J26" s="7">
        <v>17250</v>
      </c>
      <c r="K26" s="6">
        <v>37450</v>
      </c>
      <c r="L26" s="7"/>
      <c r="M26" s="6"/>
      <c r="N26" s="30">
        <v>34242</v>
      </c>
      <c r="O26" s="26">
        <f t="shared" si="0"/>
        <v>88942</v>
      </c>
    </row>
    <row r="27" spans="1:15" ht="13.2" x14ac:dyDescent="0.25">
      <c r="A27" s="8" t="s">
        <v>34</v>
      </c>
      <c r="B27" s="4" t="s">
        <v>62</v>
      </c>
      <c r="C27" s="6"/>
      <c r="D27" s="7"/>
      <c r="E27" s="6">
        <v>108700</v>
      </c>
      <c r="F27" s="7">
        <f>132650-E27</f>
        <v>23950</v>
      </c>
      <c r="G27" s="6"/>
      <c r="H27" s="7"/>
      <c r="I27" s="6">
        <v>5000</v>
      </c>
      <c r="J27" s="7"/>
      <c r="K27" s="6"/>
      <c r="L27" s="7"/>
      <c r="M27" s="6"/>
      <c r="N27" s="30"/>
      <c r="O27" s="26">
        <f t="shared" si="0"/>
        <v>137650</v>
      </c>
    </row>
    <row r="28" spans="1:15" ht="13.2" x14ac:dyDescent="0.25">
      <c r="A28" s="8" t="s">
        <v>35</v>
      </c>
      <c r="B28" s="4" t="s">
        <v>15</v>
      </c>
      <c r="C28" s="6">
        <v>2740</v>
      </c>
      <c r="D28" s="7"/>
      <c r="E28" s="6"/>
      <c r="F28" s="7">
        <v>12000</v>
      </c>
      <c r="G28" s="6"/>
      <c r="H28" s="7"/>
      <c r="I28" s="6"/>
      <c r="J28" s="7"/>
      <c r="K28" s="6"/>
      <c r="L28" s="7">
        <v>8040</v>
      </c>
      <c r="M28" s="6">
        <f>5800+1900</f>
        <v>7700</v>
      </c>
      <c r="N28" s="30">
        <v>5560</v>
      </c>
      <c r="O28" s="26">
        <f t="shared" si="0"/>
        <v>36040</v>
      </c>
    </row>
    <row r="29" spans="1:15" ht="13.2" x14ac:dyDescent="0.25">
      <c r="A29" s="8" t="s">
        <v>36</v>
      </c>
      <c r="B29" s="4" t="s">
        <v>52</v>
      </c>
      <c r="C29" s="6"/>
      <c r="D29" s="7"/>
      <c r="E29" s="6"/>
      <c r="F29" s="7"/>
      <c r="G29" s="6"/>
      <c r="H29" s="7"/>
      <c r="I29" s="6"/>
      <c r="J29" s="7"/>
      <c r="K29" s="6"/>
      <c r="L29" s="7"/>
      <c r="M29" s="6"/>
      <c r="N29" s="30"/>
      <c r="O29" s="26">
        <f t="shared" si="0"/>
        <v>0</v>
      </c>
    </row>
    <row r="30" spans="1:15" ht="13.2" x14ac:dyDescent="0.25">
      <c r="A30" s="8" t="s">
        <v>37</v>
      </c>
      <c r="B30" s="4" t="s">
        <v>39</v>
      </c>
      <c r="C30" s="6"/>
      <c r="D30" s="7">
        <v>11700</v>
      </c>
      <c r="E30" s="6">
        <f>21700-D30</f>
        <v>10000</v>
      </c>
      <c r="F30" s="7">
        <f>51700-19100</f>
        <v>32600</v>
      </c>
      <c r="G30" s="6">
        <f>2200+1700</f>
        <v>3900</v>
      </c>
      <c r="H30" s="7">
        <f>60100-55600</f>
        <v>4500</v>
      </c>
      <c r="I30" s="6">
        <f>3200-2300</f>
        <v>900</v>
      </c>
      <c r="J30" s="7">
        <v>4200</v>
      </c>
      <c r="K30" s="6">
        <v>3800</v>
      </c>
      <c r="L30" s="7">
        <v>8800</v>
      </c>
      <c r="M30" s="6"/>
      <c r="N30" s="30"/>
      <c r="O30" s="26">
        <f t="shared" si="0"/>
        <v>80400</v>
      </c>
    </row>
    <row r="31" spans="1:15" ht="13.2" x14ac:dyDescent="0.25">
      <c r="A31" s="8" t="s">
        <v>38</v>
      </c>
      <c r="B31" s="4" t="s">
        <v>47</v>
      </c>
      <c r="C31" s="6"/>
      <c r="D31" s="7"/>
      <c r="E31" s="6"/>
      <c r="F31" s="7"/>
      <c r="G31" s="6"/>
      <c r="H31" s="7"/>
      <c r="I31" s="6"/>
      <c r="J31" s="7"/>
      <c r="K31" s="6"/>
      <c r="L31" s="7"/>
      <c r="M31" s="6"/>
      <c r="N31" s="30"/>
      <c r="O31" s="26">
        <f t="shared" si="0"/>
        <v>0</v>
      </c>
    </row>
    <row r="32" spans="1:15" ht="13.2" x14ac:dyDescent="0.25">
      <c r="A32" s="8" t="s">
        <v>46</v>
      </c>
      <c r="B32" s="4" t="s">
        <v>51</v>
      </c>
      <c r="C32" s="6">
        <v>71870</v>
      </c>
      <c r="D32" s="7">
        <f>119826-C32</f>
        <v>47956</v>
      </c>
      <c r="E32" s="6">
        <f>191050-C32-D32</f>
        <v>71224</v>
      </c>
      <c r="F32" s="7">
        <f>222032-191050</f>
        <v>30982</v>
      </c>
      <c r="G32" s="6">
        <f>12213+6970</f>
        <v>19183</v>
      </c>
      <c r="H32" s="7">
        <f>267366-241215</f>
        <v>26151</v>
      </c>
      <c r="I32" s="6">
        <f>287227-267366</f>
        <v>19861</v>
      </c>
      <c r="J32" s="7">
        <f>314328-290247</f>
        <v>24081</v>
      </c>
      <c r="K32" s="6">
        <f>338472.5-314328</f>
        <v>24144.5</v>
      </c>
      <c r="L32" s="7">
        <f>373494.5-338472.5</f>
        <v>35022</v>
      </c>
      <c r="M32" s="6">
        <f>402632.5-373494.5</f>
        <v>29138</v>
      </c>
      <c r="N32" s="30">
        <f>415446.5-402632.5</f>
        <v>12814</v>
      </c>
      <c r="O32" s="26">
        <f t="shared" si="0"/>
        <v>412426.5</v>
      </c>
    </row>
    <row r="33" spans="1:15" ht="13.2" x14ac:dyDescent="0.25">
      <c r="A33" s="3"/>
      <c r="B33" s="9" t="s">
        <v>16</v>
      </c>
      <c r="C33" s="23">
        <f t="shared" ref="C33:F33" si="1">SUM(C15:C32)</f>
        <v>782921.31</v>
      </c>
      <c r="D33" s="29">
        <f t="shared" si="1"/>
        <v>723438</v>
      </c>
      <c r="E33" s="24">
        <f t="shared" si="1"/>
        <v>967743.16</v>
      </c>
      <c r="F33" s="29">
        <f t="shared" si="1"/>
        <v>459890.44</v>
      </c>
      <c r="G33" s="24">
        <f>SUM(G15:G32)</f>
        <v>1497178.53</v>
      </c>
      <c r="H33" s="29">
        <f>SUM(H15:H32)</f>
        <v>1524255.9900000002</v>
      </c>
      <c r="I33" s="24">
        <f>SUM(I13:I32)</f>
        <v>345046.2900000001</v>
      </c>
      <c r="J33" s="24">
        <f>SUM(J13:J32)</f>
        <v>145957.04999999993</v>
      </c>
      <c r="K33" s="24">
        <f t="shared" ref="K33:N33" si="2">SUM(K13:K32)</f>
        <v>416906.75</v>
      </c>
      <c r="L33" s="24">
        <f t="shared" si="2"/>
        <v>414306.64000000013</v>
      </c>
      <c r="M33" s="24">
        <f t="shared" si="2"/>
        <v>136076.72999999998</v>
      </c>
      <c r="N33" s="24">
        <f t="shared" si="2"/>
        <v>163977.45000000001</v>
      </c>
      <c r="O33" s="29">
        <f>SUM(O13:O32)</f>
        <v>7577698.3399999999</v>
      </c>
    </row>
    <row r="34" spans="1:15" ht="13.2" x14ac:dyDescent="0.25">
      <c r="A34" s="2" t="s">
        <v>17</v>
      </c>
      <c r="B34" s="10"/>
      <c r="C34" s="11"/>
      <c r="D34" s="11"/>
      <c r="E34" s="11"/>
      <c r="F34" s="11"/>
      <c r="G34" s="11" t="s">
        <v>49</v>
      </c>
      <c r="H34" s="11"/>
      <c r="I34" s="11"/>
      <c r="J34" s="11"/>
      <c r="K34" s="11"/>
      <c r="L34" s="18"/>
      <c r="M34" s="18"/>
      <c r="N34" s="18"/>
      <c r="O34" s="19"/>
    </row>
    <row r="35" spans="1:15" ht="13.2" x14ac:dyDescent="0.25">
      <c r="A35" s="3"/>
      <c r="B35" s="1"/>
      <c r="C35" s="6"/>
      <c r="D35" s="6"/>
      <c r="E35" s="6"/>
      <c r="F35" s="6"/>
      <c r="G35" s="6"/>
      <c r="H35" s="6"/>
      <c r="I35" s="6"/>
      <c r="J35" s="6"/>
      <c r="K35" s="6"/>
      <c r="O35" s="20"/>
    </row>
    <row r="36" spans="1:15" ht="13.2" x14ac:dyDescent="0.25">
      <c r="A36" s="5"/>
      <c r="B36" s="12"/>
      <c r="C36" s="6"/>
      <c r="D36" s="6"/>
      <c r="E36" s="6"/>
      <c r="F36" s="6"/>
      <c r="G36" s="6"/>
      <c r="H36" s="13"/>
      <c r="I36" s="13"/>
      <c r="J36" s="13"/>
      <c r="K36" s="6"/>
      <c r="O36" s="20"/>
    </row>
    <row r="37" spans="1:15" ht="13.2" x14ac:dyDescent="0.25">
      <c r="A37" s="31" t="s">
        <v>54</v>
      </c>
      <c r="B37" s="32"/>
      <c r="C37" s="6"/>
      <c r="D37" s="6"/>
      <c r="E37" s="6"/>
      <c r="F37" s="6"/>
      <c r="G37" s="6"/>
      <c r="H37" s="36" t="s">
        <v>55</v>
      </c>
      <c r="I37" s="36"/>
      <c r="J37" s="36"/>
      <c r="K37" s="6"/>
      <c r="O37" s="20"/>
    </row>
    <row r="38" spans="1:15" ht="13.2" x14ac:dyDescent="0.25">
      <c r="A38" s="37" t="s">
        <v>18</v>
      </c>
      <c r="B38" s="38"/>
      <c r="C38" s="13"/>
      <c r="D38" s="13"/>
      <c r="E38" s="13"/>
      <c r="F38" s="13"/>
      <c r="G38" s="13"/>
      <c r="H38" s="39" t="s">
        <v>50</v>
      </c>
      <c r="I38" s="39"/>
      <c r="J38" s="39"/>
      <c r="K38" s="13"/>
      <c r="L38" s="21"/>
      <c r="M38" s="21"/>
      <c r="N38" s="21"/>
      <c r="O38" s="22"/>
    </row>
    <row r="39" spans="1:15" ht="13.2" x14ac:dyDescent="0.25">
      <c r="A39" s="33" t="s">
        <v>19</v>
      </c>
      <c r="B39" s="34"/>
      <c r="C39" s="13"/>
      <c r="D39" s="13"/>
      <c r="E39" s="13"/>
      <c r="F39" s="13"/>
      <c r="G39" s="13"/>
      <c r="H39" s="13" t="s">
        <v>19</v>
      </c>
      <c r="I39" s="13"/>
      <c r="J39" s="13"/>
      <c r="K39" s="6"/>
    </row>
  </sheetData>
  <mergeCells count="8">
    <mergeCell ref="H37:J37"/>
    <mergeCell ref="H38:J38"/>
    <mergeCell ref="A2:O2"/>
    <mergeCell ref="A3:O3"/>
    <mergeCell ref="A4:O4"/>
    <mergeCell ref="A38:B38"/>
    <mergeCell ref="A39:B39"/>
    <mergeCell ref="A37:B37"/>
  </mergeCells>
  <pageMargins left="0.25" right="0.25" top="0.5" bottom="0.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jean</cp:lastModifiedBy>
  <cp:lastPrinted>2013-05-25T00:01:47Z</cp:lastPrinted>
  <dcterms:created xsi:type="dcterms:W3CDTF">2010-09-23T08:28:33Z</dcterms:created>
  <dcterms:modified xsi:type="dcterms:W3CDTF">2013-05-24T09:13:28Z</dcterms:modified>
</cp:coreProperties>
</file>