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bDiBaLiLi\Desktop\"/>
    </mc:Choice>
  </mc:AlternateContent>
  <bookViews>
    <workbookView xWindow="120" yWindow="15" windowWidth="15570" windowHeight="8445" firstSheet="2" activeTab="2"/>
  </bookViews>
  <sheets>
    <sheet name="RF 163 - Graph-11-11" sheetId="14" state="hidden" r:id="rId1"/>
    <sheet name="161-11-2010" sheetId="10" state="hidden" r:id="rId2"/>
    <sheet name="163" sheetId="27" r:id="rId3"/>
  </sheets>
  <externalReferences>
    <externalReference r:id="rId4"/>
    <externalReference r:id="rId5"/>
    <externalReference r:id="rId6"/>
  </externalReferences>
  <definedNames>
    <definedName name="_xlnm.Print_Area" localSheetId="1">'161-11-2010'!$B$1:$J$59</definedName>
    <definedName name="_xlnm.Print_Area" localSheetId="0">'RF 163 - Graph-11-11'!$B$1:$K$34</definedName>
    <definedName name="_xlnm.Print_Titles" localSheetId="1">'161-11-2010'!$B:$B</definedName>
  </definedNames>
  <calcPr calcId="152511"/>
</workbook>
</file>

<file path=xl/calcChain.xml><?xml version="1.0" encoding="utf-8"?>
<calcChain xmlns="http://schemas.openxmlformats.org/spreadsheetml/2006/main">
  <c r="J45" i="27" l="1"/>
  <c r="I45" i="27"/>
  <c r="H45" i="27"/>
  <c r="G45" i="27"/>
  <c r="F45" i="27"/>
  <c r="E45" i="27"/>
  <c r="D45" i="27"/>
  <c r="C45" i="27"/>
  <c r="B45" i="27"/>
  <c r="K44" i="27"/>
  <c r="K43" i="27"/>
  <c r="K42" i="27"/>
  <c r="K41" i="27"/>
  <c r="K40" i="27"/>
  <c r="K39" i="27"/>
  <c r="K38" i="27"/>
  <c r="K35" i="27"/>
  <c r="D33" i="27"/>
  <c r="K32" i="27"/>
  <c r="E32" i="27"/>
  <c r="K31" i="27"/>
  <c r="J30" i="27"/>
  <c r="K30" i="27" s="1"/>
  <c r="K29" i="27"/>
  <c r="E28" i="27"/>
  <c r="K28" i="27" s="1"/>
  <c r="K27" i="27"/>
  <c r="K26" i="27"/>
  <c r="K25" i="27"/>
  <c r="K24" i="27"/>
  <c r="K23" i="27"/>
  <c r="E22" i="27"/>
  <c r="K22" i="27" s="1"/>
  <c r="D22" i="27"/>
  <c r="F21" i="27"/>
  <c r="E21" i="27"/>
  <c r="K21" i="27" s="1"/>
  <c r="K20" i="27"/>
  <c r="J19" i="27"/>
  <c r="I19" i="27"/>
  <c r="I33" i="27" s="1"/>
  <c r="H19" i="27"/>
  <c r="G19" i="27"/>
  <c r="G33" i="27" s="1"/>
  <c r="F19" i="27"/>
  <c r="E19" i="27"/>
  <c r="E33" i="27" s="1"/>
  <c r="C19" i="27"/>
  <c r="C33" i="27" s="1"/>
  <c r="B19" i="27"/>
  <c r="B33" i="27" s="1"/>
  <c r="F18" i="27"/>
  <c r="K18" i="27" s="1"/>
  <c r="H17" i="27"/>
  <c r="K17" i="27" s="1"/>
  <c r="J15" i="27"/>
  <c r="D14" i="27"/>
  <c r="D15" i="27" s="1"/>
  <c r="D34" i="27" s="1"/>
  <c r="D36" i="27" s="1"/>
  <c r="D46" i="27" s="1"/>
  <c r="D47" i="27" s="1"/>
  <c r="K13" i="27"/>
  <c r="K11" i="27"/>
  <c r="J10" i="27"/>
  <c r="J12" i="27" s="1"/>
  <c r="I10" i="27"/>
  <c r="I12" i="27" s="1"/>
  <c r="I14" i="27" s="1"/>
  <c r="H10" i="27"/>
  <c r="H12" i="27" s="1"/>
  <c r="H14" i="27" s="1"/>
  <c r="H15" i="27" s="1"/>
  <c r="G10" i="27"/>
  <c r="G12" i="27" s="1"/>
  <c r="G14" i="27" s="1"/>
  <c r="G15" i="27" s="1"/>
  <c r="F10" i="27"/>
  <c r="F12" i="27" s="1"/>
  <c r="F14" i="27" s="1"/>
  <c r="E10" i="27"/>
  <c r="E12" i="27" s="1"/>
  <c r="E14" i="27" s="1"/>
  <c r="D10" i="27"/>
  <c r="C10" i="27"/>
  <c r="C12" i="27" s="1"/>
  <c r="C14" i="27" s="1"/>
  <c r="C15" i="27" s="1"/>
  <c r="C34" i="27" s="1"/>
  <c r="C36" i="27" s="1"/>
  <c r="C46" i="27" s="1"/>
  <c r="C47" i="27" s="1"/>
  <c r="B10" i="27"/>
  <c r="K9" i="27"/>
  <c r="K8" i="27"/>
  <c r="I6" i="27"/>
  <c r="I15" i="27" s="1"/>
  <c r="F6" i="27"/>
  <c r="E6" i="27"/>
  <c r="I34" i="27" l="1"/>
  <c r="I36" i="27" s="1"/>
  <c r="I46" i="27" s="1"/>
  <c r="I47" i="27" s="1"/>
  <c r="K45" i="27"/>
  <c r="E15" i="27"/>
  <c r="E34" i="27" s="1"/>
  <c r="E36" i="27" s="1"/>
  <c r="E46" i="27" s="1"/>
  <c r="E47" i="27" s="1"/>
  <c r="F33" i="27"/>
  <c r="J33" i="27"/>
  <c r="J34" i="27" s="1"/>
  <c r="J36" i="27" s="1"/>
  <c r="J46" i="27" s="1"/>
  <c r="J47" i="27" s="1"/>
  <c r="K6" i="27"/>
  <c r="K10" i="27"/>
  <c r="G34" i="27"/>
  <c r="G36" i="27" s="1"/>
  <c r="G46" i="27" s="1"/>
  <c r="G47" i="27" s="1"/>
  <c r="K19" i="27"/>
  <c r="K33" i="27" s="1"/>
  <c r="B12" i="27"/>
  <c r="F15" i="27"/>
  <c r="H33" i="27"/>
  <c r="H34" i="27" s="1"/>
  <c r="H36" i="27" s="1"/>
  <c r="H46" i="27" s="1"/>
  <c r="H47" i="27" s="1"/>
  <c r="F34" i="27" l="1"/>
  <c r="F36" i="27" s="1"/>
  <c r="F46" i="27" s="1"/>
  <c r="F47" i="27" s="1"/>
  <c r="B14" i="27"/>
  <c r="K12" i="27"/>
  <c r="K14" i="27" l="1"/>
  <c r="K15" i="27" s="1"/>
  <c r="K34" i="27" s="1"/>
  <c r="K36" i="27" s="1"/>
  <c r="K46" i="27" s="1"/>
  <c r="K47" i="27" s="1"/>
  <c r="B15" i="27"/>
  <c r="B34" i="27" s="1"/>
  <c r="B36" i="27" s="1"/>
  <c r="B46" i="27" s="1"/>
  <c r="B47" i="27" s="1"/>
  <c r="J8" i="10"/>
  <c r="J10" i="10"/>
  <c r="J13" i="10" s="1"/>
  <c r="J15" i="10" s="1"/>
  <c r="J11" i="10"/>
  <c r="J12" i="10"/>
  <c r="D13" i="10"/>
  <c r="D15" i="10" s="1"/>
  <c r="D17" i="10" s="1"/>
  <c r="D18" i="10" s="1"/>
  <c r="E13" i="10"/>
  <c r="E15" i="10" s="1"/>
  <c r="E17" i="10" s="1"/>
  <c r="E18" i="10" s="1"/>
  <c r="I13" i="10"/>
  <c r="J14" i="10"/>
  <c r="I15" i="10"/>
  <c r="I17" i="10" s="1"/>
  <c r="I18" i="10" s="1"/>
  <c r="I40" i="10" s="1"/>
  <c r="I42" i="10" s="1"/>
  <c r="I52" i="10" s="1"/>
  <c r="F53" i="10" s="1"/>
  <c r="J16" i="10"/>
  <c r="J21" i="10"/>
  <c r="J22" i="10"/>
  <c r="J23" i="10"/>
  <c r="D24" i="10"/>
  <c r="D39" i="10" s="1"/>
  <c r="E24" i="10"/>
  <c r="I24" i="10"/>
  <c r="I39" i="10" s="1"/>
  <c r="J25" i="10"/>
  <c r="J26" i="10"/>
  <c r="J28" i="10"/>
  <c r="J29" i="10"/>
  <c r="E30" i="10"/>
  <c r="J30" i="10" s="1"/>
  <c r="E31" i="10"/>
  <c r="J31" i="10" s="1"/>
  <c r="J32" i="10"/>
  <c r="E33" i="10"/>
  <c r="J33" i="10" s="1"/>
  <c r="J34" i="10"/>
  <c r="J35" i="10"/>
  <c r="J36" i="10"/>
  <c r="J37" i="10"/>
  <c r="J38" i="10"/>
  <c r="J41" i="10"/>
  <c r="J44" i="10"/>
  <c r="J45" i="10"/>
  <c r="J46" i="10"/>
  <c r="J47" i="10"/>
  <c r="J48" i="10"/>
  <c r="J49" i="10"/>
  <c r="D50" i="10"/>
  <c r="E50" i="10"/>
  <c r="I50" i="10"/>
  <c r="J51" i="10"/>
  <c r="E33" i="14"/>
  <c r="E34" i="14" s="1"/>
  <c r="F33" i="14"/>
  <c r="F34" i="14" s="1"/>
  <c r="G33" i="14"/>
  <c r="H33" i="14"/>
  <c r="G32" i="14"/>
  <c r="J17" i="10" l="1"/>
  <c r="J18" i="10" s="1"/>
  <c r="J50" i="10"/>
  <c r="J24" i="10"/>
  <c r="J39" i="10"/>
  <c r="D40" i="10"/>
  <c r="E39" i="10"/>
  <c r="E40" i="10" s="1"/>
  <c r="E42" i="10" s="1"/>
  <c r="E52" i="10" s="1"/>
  <c r="G34" i="14"/>
  <c r="E53" i="10" l="1"/>
  <c r="D33" i="14"/>
  <c r="D42" i="10"/>
  <c r="J40" i="10"/>
  <c r="J42" i="10" s="1"/>
  <c r="J52" i="10" s="1"/>
  <c r="G53" i="10" s="1"/>
  <c r="D52" i="10"/>
  <c r="H32" i="14" l="1"/>
  <c r="H34" i="14" s="1"/>
  <c r="D32" i="14"/>
  <c r="D34" i="14" s="1"/>
  <c r="D53" i="10"/>
  <c r="C33" i="14"/>
  <c r="I33" i="14" s="1"/>
  <c r="C32" i="14" l="1"/>
  <c r="C34" i="14" s="1"/>
  <c r="I32" i="14" l="1"/>
  <c r="I34" i="14" s="1"/>
</calcChain>
</file>

<file path=xl/sharedStrings.xml><?xml version="1.0" encoding="utf-8"?>
<sst xmlns="http://schemas.openxmlformats.org/spreadsheetml/2006/main" count="127" uniqueCount="106">
  <si>
    <t>Revolving Fund 161</t>
  </si>
  <si>
    <t>Statement of Income and Expenses</t>
  </si>
  <si>
    <t>Bakery Project</t>
  </si>
  <si>
    <t>Food Processing Center</t>
  </si>
  <si>
    <t>Poultry Project</t>
  </si>
  <si>
    <t>Cost of Sales</t>
  </si>
  <si>
    <t xml:space="preserve">     Direct Materials &amp; Supplies Used</t>
  </si>
  <si>
    <t xml:space="preserve">     Direct Labor</t>
  </si>
  <si>
    <t xml:space="preserve">     Purchases</t>
  </si>
  <si>
    <t xml:space="preserve">     Total Manufacturing Cost / Purchases</t>
  </si>
  <si>
    <t xml:space="preserve">     Add:  FG / Merchandise Inventory, beginning</t>
  </si>
  <si>
    <t xml:space="preserve">     Total Goods Available for Sale</t>
  </si>
  <si>
    <t xml:space="preserve">     Less: FG / Merchandise Inventory, end</t>
  </si>
  <si>
    <t xml:space="preserve">Gross Profit </t>
  </si>
  <si>
    <t>Less: Operating Expenses</t>
  </si>
  <si>
    <t xml:space="preserve">Salaries and Wages </t>
  </si>
  <si>
    <t>Overtime and Night Pay</t>
  </si>
  <si>
    <t>PhilHealth Contributions</t>
  </si>
  <si>
    <t>Year End Bonus and Cash Gift</t>
  </si>
  <si>
    <t>Other Personnel Benefits</t>
  </si>
  <si>
    <t xml:space="preserve">Office Supplies &amp; Other Supplies Expenses </t>
  </si>
  <si>
    <t>Gasoline, Oil &amp; Lubricants Expenses</t>
  </si>
  <si>
    <t>Agricultural Supplies Expenses</t>
  </si>
  <si>
    <t>Fidelity Bond Premiums</t>
  </si>
  <si>
    <t>Telephone Expenses</t>
  </si>
  <si>
    <t>Advertising Expenses</t>
  </si>
  <si>
    <t>Electricity Expenses</t>
  </si>
  <si>
    <t>Water Expenses</t>
  </si>
  <si>
    <t>Repairs and Maintenance</t>
  </si>
  <si>
    <t>Depreciation Expenses</t>
  </si>
  <si>
    <t>Other Maintenance &amp; Operating Expenses</t>
  </si>
  <si>
    <t>Total Operating Expenses</t>
  </si>
  <si>
    <t>Operating Income</t>
  </si>
  <si>
    <t>Add: Other Income</t>
  </si>
  <si>
    <t>Total Operating Income</t>
  </si>
  <si>
    <t>Less:  Imputed Costs</t>
  </si>
  <si>
    <t>Accountable Forms Expenses</t>
  </si>
  <si>
    <t>Total Imputed Costs</t>
  </si>
  <si>
    <t>Other Expenses (SIL &amp; Holiday Pay) (Annex 3)</t>
  </si>
  <si>
    <t>Return on Sales (e)</t>
  </si>
  <si>
    <t>Total</t>
  </si>
  <si>
    <t xml:space="preserve">     Cost of Sales </t>
  </si>
  <si>
    <t>Electricity Expenses (Annex 1, note b)</t>
  </si>
  <si>
    <t>Water Expenses (Annex 2, note c)</t>
  </si>
  <si>
    <t xml:space="preserve">Salaries and Wages - Regular </t>
  </si>
  <si>
    <t xml:space="preserve">Space Rental </t>
  </si>
  <si>
    <t xml:space="preserve">Land Use </t>
  </si>
  <si>
    <t>Poultry 
Project</t>
  </si>
  <si>
    <t>Travel Expenses</t>
  </si>
  <si>
    <t>RF 161: Net Income (Loss)</t>
  </si>
  <si>
    <t>Certified Correct:</t>
  </si>
  <si>
    <t xml:space="preserve"> </t>
  </si>
  <si>
    <t xml:space="preserve">        IMELDA G. RAMOS</t>
  </si>
  <si>
    <t xml:space="preserve">            Accountant IV</t>
  </si>
  <si>
    <t>Sales</t>
  </si>
  <si>
    <t xml:space="preserve">Sales </t>
  </si>
  <si>
    <t>For the Period Ended</t>
  </si>
  <si>
    <t>Cable Satellite, Telegraph and Radio Expenses</t>
  </si>
  <si>
    <t>Strawberry Prod'n Project</t>
  </si>
  <si>
    <r>
      <t xml:space="preserve">Increase </t>
    </r>
    <r>
      <rPr>
        <b/>
        <sz val="10"/>
        <color indexed="10"/>
        <rFont val="Century Schoolbook"/>
        <family val="1"/>
      </rPr>
      <t>(Decrease)</t>
    </r>
  </si>
  <si>
    <t>For the Period Ended December 31, 2010</t>
  </si>
  <si>
    <t>PWRS</t>
  </si>
  <si>
    <t>Multi-Vegetable Prod'n Project</t>
  </si>
  <si>
    <t>Purified Water Refilling Station</t>
  </si>
  <si>
    <t xml:space="preserve">        IMELDA B. GALINATO</t>
  </si>
  <si>
    <t>For the Period Ended December 31, 2012</t>
  </si>
  <si>
    <t>Return on Expenses</t>
  </si>
  <si>
    <t>Revolving Fund 163</t>
  </si>
  <si>
    <t>SLS Canteen</t>
  </si>
  <si>
    <t>BSU Cafeteria</t>
  </si>
  <si>
    <t>Animal Hospital</t>
  </si>
  <si>
    <t>Gladiola Center</t>
  </si>
  <si>
    <t>University Guest House</t>
  </si>
  <si>
    <t>BSU Garments</t>
  </si>
  <si>
    <t>Marketing Center</t>
  </si>
  <si>
    <t>Souvenir  Gift Shop</t>
  </si>
  <si>
    <t>University Canteen</t>
  </si>
  <si>
    <t xml:space="preserve">    Merchandise Inventory, beginning</t>
  </si>
  <si>
    <t xml:space="preserve">    Purchases</t>
  </si>
  <si>
    <t xml:space="preserve">    Total Goods Available for Sale</t>
  </si>
  <si>
    <t>Less: Merchandise Inventory, ending</t>
  </si>
  <si>
    <t>Direct Materials Used</t>
  </si>
  <si>
    <t>Direct Labor</t>
  </si>
  <si>
    <t xml:space="preserve">          Salaries &amp; Wages - Job Order/Student Asst.</t>
  </si>
  <si>
    <t xml:space="preserve">        Overtime Pay and Night Pay</t>
  </si>
  <si>
    <t xml:space="preserve">        Cash Gift &amp;Year-End Bonus</t>
  </si>
  <si>
    <t xml:space="preserve"> PhilHealth Contributions</t>
  </si>
  <si>
    <t xml:space="preserve"> Office Supplies &amp; other Supplies expense</t>
  </si>
  <si>
    <t xml:space="preserve"> Other Personnel Benefits</t>
  </si>
  <si>
    <t xml:space="preserve"> Honorarium</t>
  </si>
  <si>
    <t xml:space="preserve"> Communication/Telephone Expense</t>
  </si>
  <si>
    <t xml:space="preserve"> Cable, Satellite, Telegraph, and Radio</t>
  </si>
  <si>
    <t>Water</t>
  </si>
  <si>
    <t>Electricity</t>
  </si>
  <si>
    <t>Dep'n  - Machinery, Eqpt &amp; Furnitures</t>
  </si>
  <si>
    <t>Depreciation - Building</t>
  </si>
  <si>
    <t>Fuel &amp; LPG Expenses</t>
  </si>
  <si>
    <t>Other maintenance &amp; OpEx</t>
  </si>
  <si>
    <t>Other Income (Surcharges &amp; Other Fines &amp; Penalties)</t>
  </si>
  <si>
    <t>Less: Imputed Costs</t>
  </si>
  <si>
    <t>Accountable Forms</t>
  </si>
  <si>
    <t>Salaries and Wages - Regular</t>
  </si>
  <si>
    <t>Water (Provision)</t>
  </si>
  <si>
    <t>Electricity (Provision)</t>
  </si>
  <si>
    <t>Security Services</t>
  </si>
  <si>
    <t>RF 163 Net Profit/(Loss)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</si>
</sst>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[$-409]mmmm\ d\,\ yyyy;@"/>
  </numFmts>
  <fonts count="42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i/>
      <sz val="9"/>
      <name val="Tahoma"/>
      <family val="2"/>
    </font>
    <font>
      <b/>
      <sz val="10"/>
      <color indexed="8"/>
      <name val="Eras Medium ITC"/>
      <family val="2"/>
    </font>
    <font>
      <sz val="10"/>
      <color indexed="8"/>
      <name val="Eras Medium ITC"/>
      <family val="2"/>
    </font>
    <font>
      <b/>
      <i/>
      <sz val="10"/>
      <color indexed="8"/>
      <name val="Tahoma"/>
      <family val="2"/>
    </font>
    <font>
      <b/>
      <i/>
      <sz val="9"/>
      <color indexed="8"/>
      <name val="Tahoma"/>
      <family val="2"/>
    </font>
    <font>
      <i/>
      <sz val="10"/>
      <color indexed="8"/>
      <name val="Eras Medium ITC"/>
      <family val="2"/>
    </font>
    <font>
      <i/>
      <sz val="8"/>
      <color indexed="8"/>
      <name val="Eras Medium ITC"/>
      <family val="2"/>
    </font>
    <font>
      <sz val="10"/>
      <color indexed="8"/>
      <name val="Lucida Sans"/>
      <family val="2"/>
    </font>
    <font>
      <sz val="9"/>
      <color indexed="8"/>
      <name val="Lucida Sans"/>
      <family val="2"/>
    </font>
    <font>
      <b/>
      <sz val="10"/>
      <name val="Eras Medium ITC"/>
      <family val="2"/>
    </font>
    <font>
      <sz val="10"/>
      <name val="Eras Medium ITC"/>
      <family val="2"/>
    </font>
    <font>
      <b/>
      <sz val="10"/>
      <name val="Century Schoolbook"/>
      <family val="1"/>
    </font>
    <font>
      <sz val="10"/>
      <name val="Century Schoolbook"/>
      <family val="1"/>
    </font>
    <font>
      <b/>
      <sz val="10"/>
      <color indexed="10"/>
      <name val="Century Schoolbook"/>
      <family val="1"/>
    </font>
    <font>
      <sz val="11"/>
      <name val="Arial"/>
      <family val="2"/>
    </font>
    <font>
      <sz val="11"/>
      <name val="Eras Medium ITC"/>
      <family val="2"/>
    </font>
    <font>
      <b/>
      <sz val="9"/>
      <name val="Century Schoolbook"/>
      <family val="1"/>
    </font>
    <font>
      <sz val="11"/>
      <color indexed="8"/>
      <name val="Eras Medium ITC"/>
      <family val="2"/>
    </font>
    <font>
      <sz val="9"/>
      <name val="Eras Medium ITC"/>
      <family val="2"/>
    </font>
    <font>
      <b/>
      <sz val="11"/>
      <name val="Eras Medium ITC"/>
      <family val="2"/>
    </font>
    <font>
      <b/>
      <sz val="11"/>
      <color indexed="8"/>
      <name val="Eras Medium ITC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0" fillId="0" borderId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1">
    <xf numFmtId="0" fontId="0" fillId="0" borderId="0" xfId="0"/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43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43" fontId="22" fillId="0" borderId="10" xfId="28" applyNumberFormat="1" applyFont="1" applyFill="1" applyBorder="1" applyAlignment="1">
      <alignment vertical="center" shrinkToFit="1"/>
    </xf>
    <xf numFmtId="43" fontId="23" fillId="0" borderId="0" xfId="28" applyNumberFormat="1" applyFont="1" applyFill="1" applyBorder="1" applyAlignment="1">
      <alignment vertical="center" shrinkToFit="1"/>
    </xf>
    <xf numFmtId="0" fontId="23" fillId="0" borderId="10" xfId="0" applyFont="1" applyFill="1" applyBorder="1" applyAlignment="1">
      <alignment vertical="center"/>
    </xf>
    <xf numFmtId="43" fontId="23" fillId="0" borderId="10" xfId="28" applyNumberFormat="1" applyFont="1" applyFill="1" applyBorder="1" applyAlignment="1">
      <alignment vertical="center" shrinkToFit="1"/>
    </xf>
    <xf numFmtId="43" fontId="23" fillId="0" borderId="0" xfId="0" applyNumberFormat="1" applyFont="1" applyFill="1" applyBorder="1" applyAlignment="1">
      <alignment vertical="center" shrinkToFit="1"/>
    </xf>
    <xf numFmtId="43" fontId="23" fillId="0" borderId="10" xfId="0" applyNumberFormat="1" applyFont="1" applyFill="1" applyBorder="1" applyAlignment="1">
      <alignment vertical="center" shrinkToFit="1"/>
    </xf>
    <xf numFmtId="10" fontId="23" fillId="0" borderId="0" xfId="0" applyNumberFormat="1" applyFont="1" applyFill="1" applyBorder="1" applyAlignment="1">
      <alignment vertical="center"/>
    </xf>
    <xf numFmtId="10" fontId="2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2"/>
    </xf>
    <xf numFmtId="0" fontId="23" fillId="0" borderId="10" xfId="0" applyFont="1" applyFill="1" applyBorder="1" applyAlignment="1">
      <alignment horizontal="left" vertical="center" indent="2"/>
    </xf>
    <xf numFmtId="0" fontId="23" fillId="0" borderId="11" xfId="0" applyFont="1" applyFill="1" applyBorder="1" applyAlignment="1">
      <alignment vertical="center"/>
    </xf>
    <xf numFmtId="43" fontId="23" fillId="0" borderId="11" xfId="0" applyNumberFormat="1" applyFont="1" applyFill="1" applyBorder="1" applyAlignment="1">
      <alignment vertical="center" shrinkToFit="1"/>
    </xf>
    <xf numFmtId="43" fontId="23" fillId="0" borderId="11" xfId="28" applyFont="1" applyFill="1" applyBorder="1" applyAlignment="1">
      <alignment vertical="center" shrinkToFit="1"/>
    </xf>
    <xf numFmtId="0" fontId="23" fillId="0" borderId="0" xfId="0" applyNumberFormat="1" applyFont="1" applyFill="1" applyBorder="1" applyAlignment="1">
      <alignment horizontal="left" vertical="center" indent="2"/>
    </xf>
    <xf numFmtId="0" fontId="22" fillId="0" borderId="12" xfId="0" applyFont="1" applyFill="1" applyBorder="1" applyAlignment="1">
      <alignment vertical="center"/>
    </xf>
    <xf numFmtId="43" fontId="23" fillId="0" borderId="0" xfId="42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3" fontId="27" fillId="0" borderId="0" xfId="42" applyNumberFormat="1" applyFont="1" applyFill="1" applyBorder="1" applyAlignment="1">
      <alignment vertical="center"/>
    </xf>
    <xf numFmtId="10" fontId="23" fillId="0" borderId="0" xfId="0" applyNumberFormat="1" applyFont="1" applyFill="1" applyBorder="1" applyAlignment="1">
      <alignment horizontal="left" vertical="center"/>
    </xf>
    <xf numFmtId="10" fontId="23" fillId="0" borderId="0" xfId="42" applyNumberFormat="1" applyFont="1" applyFill="1" applyBorder="1" applyAlignment="1">
      <alignment vertical="center"/>
    </xf>
    <xf numFmtId="164" fontId="23" fillId="0" borderId="0" xfId="28" applyNumberFormat="1" applyFont="1" applyFill="1" applyBorder="1" applyAlignment="1">
      <alignment vertical="center"/>
    </xf>
    <xf numFmtId="43" fontId="23" fillId="0" borderId="0" xfId="28" applyNumberFormat="1" applyFont="1" applyFill="1" applyBorder="1" applyAlignment="1">
      <alignment vertical="center"/>
    </xf>
    <xf numFmtId="43" fontId="23" fillId="0" borderId="0" xfId="28" applyFont="1" applyFill="1" applyBorder="1" applyAlignment="1">
      <alignment vertical="center"/>
    </xf>
    <xf numFmtId="43" fontId="23" fillId="0" borderId="0" xfId="0" applyNumberFormat="1" applyFont="1" applyFill="1" applyBorder="1" applyAlignment="1">
      <alignment vertical="center"/>
    </xf>
    <xf numFmtId="43" fontId="29" fillId="0" borderId="0" xfId="42" applyNumberFormat="1" applyFont="1" applyFill="1" applyBorder="1" applyAlignment="1">
      <alignment horizontal="left" vertical="center"/>
    </xf>
    <xf numFmtId="43" fontId="28" fillId="0" borderId="0" xfId="42" applyNumberFormat="1" applyFont="1" applyFill="1" applyBorder="1" applyAlignment="1">
      <alignment horizontal="left" vertical="center"/>
    </xf>
    <xf numFmtId="0" fontId="22" fillId="25" borderId="12" xfId="0" applyFont="1" applyFill="1" applyBorder="1" applyAlignment="1">
      <alignment vertical="center"/>
    </xf>
    <xf numFmtId="43" fontId="22" fillId="25" borderId="12" xfId="0" applyNumberFormat="1" applyFont="1" applyFill="1" applyBorder="1" applyAlignment="1">
      <alignment vertical="center" shrinkToFit="1"/>
    </xf>
    <xf numFmtId="43" fontId="30" fillId="24" borderId="10" xfId="28" applyNumberFormat="1" applyFont="1" applyFill="1" applyBorder="1" applyAlignment="1">
      <alignment vertical="center" shrinkToFit="1"/>
    </xf>
    <xf numFmtId="43" fontId="31" fillId="24" borderId="0" xfId="28" applyFont="1" applyFill="1" applyBorder="1" applyAlignment="1">
      <alignment vertical="center" shrinkToFit="1"/>
    </xf>
    <xf numFmtId="43" fontId="31" fillId="24" borderId="0" xfId="28" applyNumberFormat="1" applyFont="1" applyFill="1" applyBorder="1" applyAlignment="1">
      <alignment vertical="center" shrinkToFit="1"/>
    </xf>
    <xf numFmtId="43" fontId="31" fillId="24" borderId="0" xfId="28" applyNumberFormat="1" applyFont="1" applyFill="1" applyBorder="1" applyAlignment="1">
      <alignment horizontal="right" vertical="center" shrinkToFit="1"/>
    </xf>
    <xf numFmtId="43" fontId="31" fillId="24" borderId="10" xfId="28" applyNumberFormat="1" applyFont="1" applyFill="1" applyBorder="1" applyAlignment="1">
      <alignment horizontal="right" vertical="center" shrinkToFit="1"/>
    </xf>
    <xf numFmtId="43" fontId="31" fillId="24" borderId="0" xfId="0" applyNumberFormat="1" applyFont="1" applyFill="1" applyBorder="1" applyAlignment="1">
      <alignment vertical="center" shrinkToFit="1"/>
    </xf>
    <xf numFmtId="43" fontId="31" fillId="24" borderId="10" xfId="0" applyNumberFormat="1" applyFont="1" applyFill="1" applyBorder="1" applyAlignment="1">
      <alignment vertical="center" shrinkToFit="1"/>
    </xf>
    <xf numFmtId="43" fontId="31" fillId="24" borderId="11" xfId="0" applyNumberFormat="1" applyFont="1" applyFill="1" applyBorder="1" applyAlignment="1">
      <alignment vertical="center" shrinkToFit="1"/>
    </xf>
    <xf numFmtId="43" fontId="31" fillId="24" borderId="11" xfId="28" applyFont="1" applyFill="1" applyBorder="1" applyAlignment="1">
      <alignment vertical="center" shrinkToFit="1"/>
    </xf>
    <xf numFmtId="43" fontId="30" fillId="25" borderId="12" xfId="0" applyNumberFormat="1" applyFont="1" applyFill="1" applyBorder="1" applyAlignment="1">
      <alignment vertical="center" shrinkToFit="1"/>
    </xf>
    <xf numFmtId="0" fontId="22" fillId="26" borderId="0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vertical="center"/>
    </xf>
    <xf numFmtId="43" fontId="23" fillId="0" borderId="13" xfId="0" applyNumberFormat="1" applyFont="1" applyFill="1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vertical="center"/>
    </xf>
    <xf numFmtId="43" fontId="31" fillId="24" borderId="14" xfId="0" applyNumberFormat="1" applyFont="1" applyFill="1" applyBorder="1" applyAlignment="1">
      <alignment vertical="center" shrinkToFit="1"/>
    </xf>
    <xf numFmtId="43" fontId="23" fillId="0" borderId="14" xfId="0" applyNumberFormat="1" applyFont="1" applyFill="1" applyBorder="1" applyAlignment="1">
      <alignment vertical="center" shrinkToFit="1"/>
    </xf>
    <xf numFmtId="43" fontId="30" fillId="24" borderId="10" xfId="28" applyFont="1" applyFill="1" applyBorder="1" applyAlignment="1">
      <alignment vertical="center" shrinkToFit="1"/>
    </xf>
    <xf numFmtId="43" fontId="31" fillId="24" borderId="10" xfId="28" applyFont="1" applyFill="1" applyBorder="1" applyAlignment="1">
      <alignment vertical="center" shrinkToFit="1"/>
    </xf>
    <xf numFmtId="43" fontId="31" fillId="24" borderId="10" xfId="28" applyNumberFormat="1" applyFont="1" applyFill="1" applyBorder="1" applyAlignment="1">
      <alignment vertical="center" shrinkToFit="1"/>
    </xf>
    <xf numFmtId="43" fontId="31" fillId="24" borderId="0" xfId="0" applyNumberFormat="1" applyFont="1" applyFill="1" applyBorder="1" applyAlignment="1">
      <alignment horizontal="left" vertical="center" shrinkToFit="1"/>
    </xf>
    <xf numFmtId="0" fontId="32" fillId="0" borderId="15" xfId="0" applyFont="1" applyBorder="1" applyAlignment="1">
      <alignment horizontal="center" vertical="distributed"/>
    </xf>
    <xf numFmtId="165" fontId="33" fillId="0" borderId="15" xfId="0" applyNumberFormat="1" applyFont="1" applyBorder="1" applyAlignment="1">
      <alignment horizontal="center"/>
    </xf>
    <xf numFmtId="43" fontId="33" fillId="0" borderId="15" xfId="0" applyNumberFormat="1" applyFont="1" applyBorder="1"/>
    <xf numFmtId="43" fontId="32" fillId="0" borderId="15" xfId="0" applyNumberFormat="1" applyFont="1" applyBorder="1" applyAlignment="1">
      <alignment horizontal="justify" vertical="distributed"/>
    </xf>
    <xf numFmtId="0" fontId="35" fillId="0" borderId="0" xfId="0" applyFont="1" applyAlignment="1">
      <alignment horizontal="justify" vertical="distributed"/>
    </xf>
    <xf numFmtId="0" fontId="36" fillId="0" borderId="0" xfId="0" applyFont="1"/>
    <xf numFmtId="0" fontId="31" fillId="0" borderId="0" xfId="0" applyFont="1"/>
    <xf numFmtId="0" fontId="37" fillId="0" borderId="15" xfId="0" applyFont="1" applyBorder="1" applyAlignment="1">
      <alignment horizontal="center" vertical="distributed"/>
    </xf>
    <xf numFmtId="0" fontId="22" fillId="0" borderId="0" xfId="39" applyFont="1" applyFill="1" applyBorder="1" applyAlignment="1">
      <alignment horizontal="left" vertical="center"/>
    </xf>
    <xf numFmtId="0" fontId="23" fillId="0" borderId="0" xfId="39" applyFont="1" applyFill="1" applyBorder="1" applyAlignment="1">
      <alignment horizontal="center" vertical="center"/>
    </xf>
    <xf numFmtId="43" fontId="23" fillId="0" borderId="0" xfId="39" applyNumberFormat="1" applyFont="1" applyFill="1" applyBorder="1" applyAlignment="1">
      <alignment horizontal="center" vertical="center"/>
    </xf>
    <xf numFmtId="0" fontId="23" fillId="0" borderId="0" xfId="39" applyFont="1" applyFill="1" applyBorder="1" applyAlignment="1">
      <alignment vertical="center"/>
    </xf>
    <xf numFmtId="0" fontId="23" fillId="0" borderId="0" xfId="39" applyFont="1" applyFill="1" applyBorder="1" applyAlignment="1">
      <alignment horizontal="left" vertical="center"/>
    </xf>
    <xf numFmtId="0" fontId="24" fillId="0" borderId="0" xfId="39" applyFont="1" applyFill="1" applyBorder="1" applyAlignment="1">
      <alignment horizontal="right" vertical="center"/>
    </xf>
    <xf numFmtId="0" fontId="23" fillId="0" borderId="10" xfId="39" applyFont="1" applyFill="1" applyBorder="1" applyAlignment="1">
      <alignment vertical="center"/>
    </xf>
    <xf numFmtId="43" fontId="23" fillId="0" borderId="10" xfId="29" applyFont="1" applyFill="1" applyBorder="1" applyAlignment="1">
      <alignment vertical="center" shrinkToFit="1"/>
    </xf>
    <xf numFmtId="43" fontId="23" fillId="24" borderId="10" xfId="29" applyNumberFormat="1" applyFont="1" applyFill="1" applyBorder="1" applyAlignment="1">
      <alignment vertical="center" shrinkToFit="1"/>
    </xf>
    <xf numFmtId="43" fontId="23" fillId="0" borderId="10" xfId="29" applyNumberFormat="1" applyFont="1" applyFill="1" applyBorder="1" applyAlignment="1">
      <alignment vertical="center" shrinkToFit="1"/>
    </xf>
    <xf numFmtId="0" fontId="22" fillId="0" borderId="10" xfId="39" applyFont="1" applyFill="1" applyBorder="1" applyAlignment="1">
      <alignment vertical="center"/>
    </xf>
    <xf numFmtId="43" fontId="23" fillId="0" borderId="0" xfId="29" applyFont="1" applyFill="1" applyBorder="1" applyAlignment="1">
      <alignment vertical="center" shrinkToFit="1"/>
    </xf>
    <xf numFmtId="43" fontId="23" fillId="24" borderId="0" xfId="29" applyNumberFormat="1" applyFont="1" applyFill="1" applyBorder="1" applyAlignment="1">
      <alignment vertical="center" shrinkToFit="1"/>
    </xf>
    <xf numFmtId="43" fontId="23" fillId="0" borderId="0" xfId="29" applyNumberFormat="1" applyFont="1" applyFill="1" applyBorder="1" applyAlignment="1">
      <alignment vertical="center" shrinkToFit="1"/>
    </xf>
    <xf numFmtId="43" fontId="23" fillId="24" borderId="0" xfId="29" applyNumberFormat="1" applyFont="1" applyFill="1" applyBorder="1" applyAlignment="1">
      <alignment horizontal="right" vertical="center" shrinkToFit="1"/>
    </xf>
    <xf numFmtId="43" fontId="23" fillId="0" borderId="0" xfId="29" applyNumberFormat="1" applyFont="1" applyFill="1" applyBorder="1" applyAlignment="1">
      <alignment horizontal="right" vertical="center" shrinkToFit="1"/>
    </xf>
    <xf numFmtId="43" fontId="23" fillId="24" borderId="0" xfId="29" applyFont="1" applyFill="1" applyBorder="1" applyAlignment="1">
      <alignment vertical="center" shrinkToFit="1"/>
    </xf>
    <xf numFmtId="0" fontId="23" fillId="0" borderId="11" xfId="39" applyFont="1" applyFill="1" applyBorder="1" applyAlignment="1">
      <alignment vertical="center"/>
    </xf>
    <xf numFmtId="43" fontId="23" fillId="0" borderId="11" xfId="39" applyNumberFormat="1" applyFont="1" applyFill="1" applyBorder="1" applyAlignment="1">
      <alignment vertical="center" shrinkToFit="1"/>
    </xf>
    <xf numFmtId="43" fontId="23" fillId="24" borderId="11" xfId="39" applyNumberFormat="1" applyFont="1" applyFill="1" applyBorder="1" applyAlignment="1">
      <alignment vertical="center" shrinkToFit="1"/>
    </xf>
    <xf numFmtId="43" fontId="23" fillId="0" borderId="11" xfId="29" applyNumberFormat="1" applyFont="1" applyFill="1" applyBorder="1" applyAlignment="1">
      <alignment vertical="center" shrinkToFit="1"/>
    </xf>
    <xf numFmtId="0" fontId="23" fillId="0" borderId="17" xfId="39" applyFont="1" applyFill="1" applyBorder="1" applyAlignment="1">
      <alignment vertical="center"/>
    </xf>
    <xf numFmtId="43" fontId="23" fillId="0" borderId="17" xfId="39" applyNumberFormat="1" applyFont="1" applyFill="1" applyBorder="1" applyAlignment="1">
      <alignment vertical="center" shrinkToFit="1"/>
    </xf>
    <xf numFmtId="43" fontId="23" fillId="24" borderId="17" xfId="39" applyNumberFormat="1" applyFont="1" applyFill="1" applyBorder="1" applyAlignment="1">
      <alignment vertical="center" shrinkToFit="1"/>
    </xf>
    <xf numFmtId="0" fontId="31" fillId="0" borderId="0" xfId="0" applyFont="1" applyBorder="1" applyAlignment="1">
      <alignment horizontal="left"/>
    </xf>
    <xf numFmtId="43" fontId="38" fillId="0" borderId="0" xfId="29" applyFont="1" applyFill="1" applyBorder="1" applyAlignment="1">
      <alignment vertical="center" shrinkToFit="1"/>
    </xf>
    <xf numFmtId="43" fontId="38" fillId="24" borderId="0" xfId="29" applyNumberFormat="1" applyFont="1" applyFill="1" applyBorder="1" applyAlignment="1">
      <alignment horizontal="right" vertical="center" shrinkToFit="1"/>
    </xf>
    <xf numFmtId="43" fontId="38" fillId="0" borderId="0" xfId="29" applyNumberFormat="1" applyFont="1" applyFill="1" applyBorder="1" applyAlignment="1">
      <alignment horizontal="right" vertical="center" shrinkToFit="1"/>
    </xf>
    <xf numFmtId="43" fontId="38" fillId="0" borderId="0" xfId="29" applyNumberFormat="1" applyFont="1" applyFill="1" applyBorder="1" applyAlignment="1">
      <alignment vertical="center" shrinkToFit="1"/>
    </xf>
    <xf numFmtId="0" fontId="38" fillId="0" borderId="0" xfId="39" applyFont="1" applyFill="1" applyBorder="1" applyAlignment="1">
      <alignment vertical="center"/>
    </xf>
    <xf numFmtId="0" fontId="36" fillId="0" borderId="0" xfId="0" applyFont="1" applyBorder="1" applyAlignment="1">
      <alignment horizontal="left"/>
    </xf>
    <xf numFmtId="4" fontId="38" fillId="24" borderId="0" xfId="39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left" indent="2"/>
    </xf>
    <xf numFmtId="0" fontId="39" fillId="0" borderId="0" xfId="0" applyFont="1" applyBorder="1" applyAlignment="1">
      <alignment horizontal="left" indent="2"/>
    </xf>
    <xf numFmtId="0" fontId="31" fillId="0" borderId="0" xfId="0" applyFont="1" applyBorder="1" applyAlignment="1">
      <alignment horizontal="left" indent="2"/>
    </xf>
    <xf numFmtId="43" fontId="36" fillId="0" borderId="0" xfId="0" applyNumberFormat="1" applyFont="1" applyBorder="1" applyAlignment="1">
      <alignment horizontal="left" indent="2"/>
    </xf>
    <xf numFmtId="0" fontId="40" fillId="0" borderId="17" xfId="0" applyFont="1" applyBorder="1"/>
    <xf numFmtId="43" fontId="38" fillId="0" borderId="17" xfId="29" applyFont="1" applyFill="1" applyBorder="1" applyAlignment="1">
      <alignment vertical="center" shrinkToFit="1"/>
    </xf>
    <xf numFmtId="43" fontId="38" fillId="24" borderId="17" xfId="29" applyNumberFormat="1" applyFont="1" applyFill="1" applyBorder="1" applyAlignment="1">
      <alignment horizontal="right" vertical="center" shrinkToFit="1"/>
    </xf>
    <xf numFmtId="43" fontId="38" fillId="0" borderId="17" xfId="29" applyNumberFormat="1" applyFont="1" applyFill="1" applyBorder="1" applyAlignment="1">
      <alignment horizontal="right" vertical="center" shrinkToFit="1"/>
    </xf>
    <xf numFmtId="0" fontId="40" fillId="0" borderId="11" xfId="0" applyFont="1" applyBorder="1"/>
    <xf numFmtId="43" fontId="38" fillId="0" borderId="11" xfId="29" applyFont="1" applyFill="1" applyBorder="1" applyAlignment="1">
      <alignment vertical="center" shrinkToFit="1"/>
    </xf>
    <xf numFmtId="43" fontId="38" fillId="24" borderId="11" xfId="29" applyFont="1" applyFill="1" applyBorder="1" applyAlignment="1">
      <alignment vertical="center" shrinkToFit="1"/>
    </xf>
    <xf numFmtId="0" fontId="38" fillId="0" borderId="10" xfId="39" applyFont="1" applyFill="1" applyBorder="1" applyAlignment="1">
      <alignment vertical="center"/>
    </xf>
    <xf numFmtId="0" fontId="39" fillId="0" borderId="11" xfId="0" applyFont="1" applyBorder="1"/>
    <xf numFmtId="43" fontId="38" fillId="0" borderId="11" xfId="39" applyNumberFormat="1" applyFont="1" applyFill="1" applyBorder="1" applyAlignment="1">
      <alignment vertical="center" shrinkToFit="1"/>
    </xf>
    <xf numFmtId="43" fontId="38" fillId="24" borderId="11" xfId="39" applyNumberFormat="1" applyFont="1" applyFill="1" applyBorder="1" applyAlignment="1">
      <alignment vertical="center" shrinkToFit="1"/>
    </xf>
    <xf numFmtId="0" fontId="38" fillId="0" borderId="11" xfId="39" applyFont="1" applyFill="1" applyBorder="1" applyAlignment="1">
      <alignment vertical="center"/>
    </xf>
    <xf numFmtId="0" fontId="40" fillId="0" borderId="0" xfId="0" applyFont="1" applyBorder="1"/>
    <xf numFmtId="43" fontId="38" fillId="0" borderId="0" xfId="39" applyNumberFormat="1" applyFont="1" applyFill="1" applyBorder="1" applyAlignment="1">
      <alignment vertical="center" shrinkToFit="1"/>
    </xf>
    <xf numFmtId="43" fontId="38" fillId="24" borderId="0" xfId="39" applyNumberFormat="1" applyFont="1" applyFill="1" applyBorder="1" applyAlignment="1">
      <alignment vertical="center" shrinkToFit="1"/>
    </xf>
    <xf numFmtId="0" fontId="36" fillId="0" borderId="0" xfId="0" applyFont="1" applyBorder="1"/>
    <xf numFmtId="43" fontId="31" fillId="0" borderId="0" xfId="0" applyNumberFormat="1" applyFont="1" applyBorder="1" applyAlignment="1">
      <alignment horizontal="left" indent="2"/>
    </xf>
    <xf numFmtId="44" fontId="31" fillId="0" borderId="0" xfId="0" applyNumberFormat="1" applyFont="1" applyBorder="1" applyAlignment="1">
      <alignment horizontal="left" indent="2"/>
    </xf>
    <xf numFmtId="43" fontId="31" fillId="0" borderId="10" xfId="0" applyNumberFormat="1" applyFont="1" applyBorder="1" applyAlignment="1">
      <alignment horizontal="left" indent="2"/>
    </xf>
    <xf numFmtId="43" fontId="23" fillId="24" borderId="10" xfId="29" applyNumberFormat="1" applyFont="1" applyFill="1" applyBorder="1" applyAlignment="1">
      <alignment horizontal="right" vertical="center" shrinkToFit="1"/>
    </xf>
    <xf numFmtId="43" fontId="23" fillId="0" borderId="10" xfId="29" applyNumberFormat="1" applyFont="1" applyFill="1" applyBorder="1" applyAlignment="1">
      <alignment horizontal="right" vertical="center" shrinkToFit="1"/>
    </xf>
    <xf numFmtId="43" fontId="38" fillId="24" borderId="0" xfId="29" applyFont="1" applyFill="1" applyBorder="1" applyAlignment="1">
      <alignment vertical="center" shrinkToFit="1"/>
    </xf>
    <xf numFmtId="0" fontId="40" fillId="27" borderId="13" xfId="0" applyFont="1" applyFill="1" applyBorder="1"/>
    <xf numFmtId="43" fontId="41" fillId="27" borderId="13" xfId="29" applyFont="1" applyFill="1" applyBorder="1" applyAlignment="1">
      <alignment vertical="center" shrinkToFit="1"/>
    </xf>
    <xf numFmtId="10" fontId="40" fillId="0" borderId="13" xfId="0" applyNumberFormat="1" applyFont="1" applyBorder="1"/>
    <xf numFmtId="10" fontId="41" fillId="0" borderId="13" xfId="29" applyNumberFormat="1" applyFont="1" applyFill="1" applyBorder="1" applyAlignment="1">
      <alignment vertical="center" shrinkToFit="1"/>
    </xf>
    <xf numFmtId="10" fontId="41" fillId="24" borderId="13" xfId="29" applyNumberFormat="1" applyFont="1" applyFill="1" applyBorder="1" applyAlignment="1">
      <alignment vertical="center" shrinkToFit="1"/>
    </xf>
    <xf numFmtId="0" fontId="23" fillId="24" borderId="0" xfId="39" applyFont="1" applyFill="1" applyBorder="1" applyAlignment="1">
      <alignment vertical="center"/>
    </xf>
    <xf numFmtId="43" fontId="23" fillId="24" borderId="0" xfId="43" applyNumberFormat="1" applyFont="1" applyFill="1" applyBorder="1" applyAlignment="1">
      <alignment vertical="center"/>
    </xf>
    <xf numFmtId="43" fontId="23" fillId="0" borderId="0" xfId="43" applyNumberFormat="1" applyFont="1" applyFill="1" applyBorder="1" applyAlignment="1">
      <alignment vertical="center"/>
    </xf>
    <xf numFmtId="43" fontId="23" fillId="0" borderId="0" xfId="39" applyNumberFormat="1" applyFont="1" applyFill="1" applyBorder="1" applyAlignment="1">
      <alignment vertical="center"/>
    </xf>
    <xf numFmtId="43" fontId="23" fillId="0" borderId="0" xfId="29" applyFont="1" applyFill="1" applyBorder="1" applyAlignment="1">
      <alignment vertical="center"/>
    </xf>
    <xf numFmtId="43" fontId="23" fillId="0" borderId="0" xfId="29" applyNumberFormat="1" applyFont="1" applyFill="1" applyBorder="1" applyAlignment="1">
      <alignment vertical="center"/>
    </xf>
    <xf numFmtId="0" fontId="23" fillId="27" borderId="0" xfId="39" applyFont="1" applyFill="1" applyBorder="1" applyAlignment="1">
      <alignment vertical="center"/>
    </xf>
    <xf numFmtId="43" fontId="23" fillId="27" borderId="0" xfId="39" applyNumberFormat="1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right" vertical="center"/>
    </xf>
    <xf numFmtId="0" fontId="21" fillId="24" borderId="13" xfId="0" applyFont="1" applyFill="1" applyBorder="1" applyAlignment="1">
      <alignment horizontal="right" vertical="center"/>
    </xf>
    <xf numFmtId="43" fontId="21" fillId="24" borderId="16" xfId="0" applyNumberFormat="1" applyFont="1" applyFill="1" applyBorder="1" applyAlignment="1">
      <alignment horizontal="center" vertical="center" wrapText="1" shrinkToFit="1"/>
    </xf>
    <xf numFmtId="43" fontId="21" fillId="24" borderId="13" xfId="0" applyNumberFormat="1" applyFont="1" applyFill="1" applyBorder="1" applyAlignment="1">
      <alignment horizontal="center" vertical="center" shrinkToFit="1"/>
    </xf>
    <xf numFmtId="43" fontId="25" fillId="0" borderId="16" xfId="0" applyNumberFormat="1" applyFont="1" applyFill="1" applyBorder="1" applyAlignment="1">
      <alignment horizontal="center" vertical="center" wrapText="1"/>
    </xf>
    <xf numFmtId="43" fontId="25" fillId="0" borderId="13" xfId="0" applyNumberFormat="1" applyFont="1" applyFill="1" applyBorder="1" applyAlignment="1">
      <alignment horizontal="center" vertical="center" wrapText="1"/>
    </xf>
    <xf numFmtId="43" fontId="21" fillId="24" borderId="16" xfId="0" applyNumberFormat="1" applyFont="1" applyFill="1" applyBorder="1" applyAlignment="1">
      <alignment horizontal="center" vertical="center" wrapText="1"/>
    </xf>
    <xf numFmtId="43" fontId="21" fillId="24" borderId="13" xfId="0" applyNumberFormat="1" applyFont="1" applyFill="1" applyBorder="1" applyAlignment="1">
      <alignment horizontal="center" vertical="center"/>
    </xf>
    <xf numFmtId="43" fontId="21" fillId="24" borderId="13" xfId="0" applyNumberFormat="1" applyFont="1" applyFill="1" applyBorder="1" applyAlignment="1">
      <alignment horizontal="center" vertical="center" wrapText="1"/>
    </xf>
    <xf numFmtId="43" fontId="25" fillId="0" borderId="17" xfId="39" applyNumberFormat="1" applyFont="1" applyFill="1" applyBorder="1" applyAlignment="1">
      <alignment horizontal="center" vertical="center" wrapText="1" shrinkToFit="1"/>
    </xf>
    <xf numFmtId="43" fontId="25" fillId="0" borderId="10" xfId="39" applyNumberFormat="1" applyFont="1" applyFill="1" applyBorder="1" applyAlignment="1">
      <alignment horizontal="center" vertical="center" shrinkToFit="1"/>
    </xf>
    <xf numFmtId="0" fontId="25" fillId="0" borderId="17" xfId="39" applyFont="1" applyFill="1" applyBorder="1" applyAlignment="1">
      <alignment horizontal="center" vertical="distributed"/>
    </xf>
    <xf numFmtId="0" fontId="25" fillId="0" borderId="10" xfId="39" applyFont="1" applyFill="1" applyBorder="1" applyAlignment="1">
      <alignment horizontal="center" vertical="distributed"/>
    </xf>
    <xf numFmtId="0" fontId="0" fillId="0" borderId="10" xfId="0" applyFill="1" applyBorder="1" applyAlignment="1">
      <alignment horizontal="center" vertical="distributed"/>
    </xf>
    <xf numFmtId="43" fontId="25" fillId="24" borderId="17" xfId="39" applyNumberFormat="1" applyFont="1" applyFill="1" applyBorder="1" applyAlignment="1">
      <alignment horizontal="center" vertical="center" wrapText="1"/>
    </xf>
    <xf numFmtId="43" fontId="25" fillId="24" borderId="10" xfId="39" applyNumberFormat="1" applyFont="1" applyFill="1" applyBorder="1" applyAlignment="1">
      <alignment horizontal="center" vertical="center" wrapText="1"/>
    </xf>
    <xf numFmtId="0" fontId="24" fillId="0" borderId="17" xfId="39" applyFont="1" applyFill="1" applyBorder="1" applyAlignment="1">
      <alignment horizontal="center" vertical="center"/>
    </xf>
    <xf numFmtId="0" fontId="24" fillId="0" borderId="10" xfId="39" applyFont="1" applyFill="1" applyBorder="1" applyAlignment="1">
      <alignment horizontal="center" vertical="center"/>
    </xf>
    <xf numFmtId="0" fontId="25" fillId="0" borderId="17" xfId="39" applyFont="1" applyFill="1" applyBorder="1" applyAlignment="1">
      <alignment horizontal="right" vertical="center"/>
    </xf>
    <xf numFmtId="0" fontId="25" fillId="0" borderId="10" xfId="39" applyFont="1" applyFill="1" applyBorder="1" applyAlignment="1">
      <alignment horizontal="right" vertical="center"/>
    </xf>
    <xf numFmtId="43" fontId="25" fillId="0" borderId="17" xfId="39" applyNumberFormat="1" applyFont="1" applyFill="1" applyBorder="1" applyAlignment="1">
      <alignment horizontal="center" vertical="center" wrapText="1"/>
    </xf>
    <xf numFmtId="43" fontId="25" fillId="0" borderId="10" xfId="39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te" xfId="40" builtinId="10" customBuiltin="1"/>
    <cellStyle name="Output" xfId="41" builtinId="21" customBuiltin="1"/>
    <cellStyle name="Percent" xfId="42" builtinId="5"/>
    <cellStyle name="Percent 2" xfId="43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RF 163 Fiancial Performance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025344"/>
        <c:axId val="219027696"/>
        <c:axId val="0"/>
      </c:bar3DChart>
      <c:catAx>
        <c:axId val="21902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02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027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025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RF 163 NET INCOME</a:t>
            </a:r>
          </a:p>
        </c:rich>
      </c:tx>
      <c:overlay val="0"/>
      <c:spPr>
        <a:solidFill>
          <a:schemeClr val="bg1">
            <a:lumMod val="85000"/>
          </a:schemeClr>
        </a:solidFill>
        <a:ln w="25400">
          <a:noFill/>
        </a:ln>
      </c:spPr>
    </c:title>
    <c:autoTitleDeleted val="0"/>
    <c:view3D>
      <c:rotX val="15"/>
      <c:hPercent val="5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314366744425469"/>
          <c:y val="0.11735569471138962"/>
          <c:w val="0.74198076720325379"/>
          <c:h val="0.670615247897162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'RF 163 - Graph-11-11'!$B$32</c:f>
              <c:strCache>
                <c:ptCount val="1"/>
                <c:pt idx="0">
                  <c:v>December 31, 2011</c:v>
                </c:pt>
              </c:strCache>
            </c:strRef>
          </c:tx>
          <c:spPr>
            <a:solidFill>
              <a:srgbClr val="CC99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'RF 163 - Graph-11-11'!$C$31:$H$31</c:f>
              <c:strCache>
                <c:ptCount val="6"/>
                <c:pt idx="0">
                  <c:v>Bakery Project</c:v>
                </c:pt>
                <c:pt idx="1">
                  <c:v>Food Processing Center</c:v>
                </c:pt>
                <c:pt idx="2">
                  <c:v>Multi-Vegetable Prod'n Project</c:v>
                </c:pt>
                <c:pt idx="3">
                  <c:v>Purified Water Refilling Station</c:v>
                </c:pt>
                <c:pt idx="4">
                  <c:v>Strawberry Prod'n Project</c:v>
                </c:pt>
                <c:pt idx="5">
                  <c:v>Poultry Project</c:v>
                </c:pt>
              </c:strCache>
            </c:strRef>
          </c:cat>
          <c:val>
            <c:numRef>
              <c:f>'RF 163 - Graph-11-11'!$C$32:$H$32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'RF 163 - Graph-11-11'!$B$33</c:f>
              <c:strCache>
                <c:ptCount val="1"/>
                <c:pt idx="0">
                  <c:v>December 31, 2010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'RF 163 - Graph-11-11'!$C$31:$H$31</c:f>
              <c:strCache>
                <c:ptCount val="6"/>
                <c:pt idx="0">
                  <c:v>Bakery Project</c:v>
                </c:pt>
                <c:pt idx="1">
                  <c:v>Food Processing Center</c:v>
                </c:pt>
                <c:pt idx="2">
                  <c:v>Multi-Vegetable Prod'n Project</c:v>
                </c:pt>
                <c:pt idx="3">
                  <c:v>Purified Water Refilling Station</c:v>
                </c:pt>
                <c:pt idx="4">
                  <c:v>Strawberry Prod'n Project</c:v>
                </c:pt>
                <c:pt idx="5">
                  <c:v>Poultry Project</c:v>
                </c:pt>
              </c:strCache>
            </c:strRef>
          </c:cat>
          <c:val>
            <c:numRef>
              <c:f>'RF 163 - Graph-11-11'!$C$33:$H$33</c:f>
              <c:numCache>
                <c:formatCode>_(* #,##0.00_);_(* \(#,##0.00\);_(* "-"??_);_(@_)</c:formatCode>
                <c:ptCount val="6"/>
                <c:pt idx="0">
                  <c:v>-4077032.63</c:v>
                </c:pt>
                <c:pt idx="1">
                  <c:v>1657602.3599999999</c:v>
                </c:pt>
                <c:pt idx="2">
                  <c:v>0</c:v>
                </c:pt>
                <c:pt idx="3">
                  <c:v>175271.94999999995</c:v>
                </c:pt>
                <c:pt idx="4">
                  <c:v>0</c:v>
                </c:pt>
                <c:pt idx="5">
                  <c:v>213212.80000000002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029656"/>
        <c:axId val="219029264"/>
        <c:axId val="0"/>
      </c:bar3DChart>
      <c:catAx>
        <c:axId val="21902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n-US"/>
          </a:p>
        </c:txPr>
        <c:crossAx val="21902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02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n-US"/>
          </a:p>
        </c:txPr>
        <c:crossAx val="219029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9050">
      <a:solidFill>
        <a:srgbClr val="000000">
          <a:alpha val="82000"/>
        </a:srgbClr>
      </a:solidFill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76200</xdr:colOff>
      <xdr:row>0</xdr:row>
      <xdr:rowOff>0</xdr:rowOff>
    </xdr:from>
    <xdr:to>
      <xdr:col>68</xdr:col>
      <xdr:colOff>171450</xdr:colOff>
      <xdr:row>0</xdr:row>
      <xdr:rowOff>0</xdr:rowOff>
    </xdr:to>
    <xdr:graphicFrame macro="">
      <xdr:nvGraphicFramePr>
        <xdr:cNvPr id="1537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1133475</xdr:colOff>
      <xdr:row>29</xdr:row>
      <xdr:rowOff>142875</xdr:rowOff>
    </xdr:to>
    <xdr:graphicFrame macro="">
      <xdr:nvGraphicFramePr>
        <xdr:cNvPr id="1537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s/ari/RF%20163%20-%20New-10-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My%20Documents\summary%20march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GP%20Financial%20Reports%202009\06%20JUNE%2009\FPC%2006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 163 - Graph-11-11"/>
      <sheetName val="163-11-2010"/>
      <sheetName val="163-12-2011"/>
    </sheetNames>
    <sheetDataSet>
      <sheetData sheetId="0"/>
      <sheetData sheetId="1">
        <row r="44">
          <cell r="I44">
            <v>175271.94999999995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10 - 161"/>
      <sheetName val="March 2010 - 163"/>
      <sheetName val="2010 FPC"/>
      <sheetName val="2010 hmeg"/>
    </sheetNames>
    <sheetDataSet>
      <sheetData sheetId="0" refreshError="1"/>
      <sheetData sheetId="1" refreshError="1"/>
      <sheetData sheetId="2" refreshError="1">
        <row r="28">
          <cell r="M28">
            <v>0</v>
          </cell>
        </row>
        <row r="32">
          <cell r="M32">
            <v>0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AF"/>
      <sheetName val="CDAP"/>
      <sheetName val="RCR"/>
      <sheetName val="CF"/>
      <sheetName val="BS"/>
      <sheetName val="Summary"/>
      <sheetName val="FG"/>
      <sheetName val="RM"/>
      <sheetName val="other supplies"/>
      <sheetName val="AR"/>
      <sheetName val="AR."/>
      <sheetName val="IS"/>
      <sheetName val="office supplies"/>
      <sheetName val="PPE1"/>
      <sheetName val="PPE2"/>
      <sheetName val="TB"/>
      <sheetName val="labor."/>
      <sheetName val="lab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9">
          <cell r="J29">
            <v>1125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6:M46"/>
  <sheetViews>
    <sheetView topLeftCell="A10" workbookViewId="0">
      <selection activeCell="G37" sqref="G37"/>
    </sheetView>
  </sheetViews>
  <sheetFormatPr defaultRowHeight="12.75" x14ac:dyDescent="0.2"/>
  <cols>
    <col min="1" max="1" width="0.42578125" customWidth="1"/>
    <col min="2" max="2" width="19.85546875" customWidth="1"/>
    <col min="3" max="3" width="17.140625" customWidth="1"/>
    <col min="4" max="4" width="16.140625" customWidth="1"/>
    <col min="5" max="5" width="15.42578125" customWidth="1"/>
    <col min="6" max="6" width="16.7109375" customWidth="1"/>
    <col min="7" max="7" width="15.140625" customWidth="1"/>
    <col min="8" max="8" width="17.85546875" customWidth="1"/>
    <col min="9" max="9" width="17.140625" customWidth="1"/>
    <col min="10" max="10" width="14.42578125" customWidth="1"/>
    <col min="11" max="11" width="16.7109375" customWidth="1"/>
  </cols>
  <sheetData>
    <row r="26" spans="2:13" x14ac:dyDescent="0.2">
      <c r="M26" t="s">
        <v>51</v>
      </c>
    </row>
    <row r="31" spans="2:13" ht="38.450000000000003" customHeight="1" x14ac:dyDescent="0.2">
      <c r="B31" s="58" t="s">
        <v>56</v>
      </c>
      <c r="C31" s="65" t="s">
        <v>2</v>
      </c>
      <c r="D31" s="58" t="s">
        <v>3</v>
      </c>
      <c r="E31" s="58" t="s">
        <v>62</v>
      </c>
      <c r="F31" s="58" t="s">
        <v>63</v>
      </c>
      <c r="G31" s="58" t="s">
        <v>58</v>
      </c>
      <c r="H31" s="58" t="s">
        <v>4</v>
      </c>
      <c r="I31" s="58" t="s">
        <v>40</v>
      </c>
    </row>
    <row r="32" spans="2:13" x14ac:dyDescent="0.2">
      <c r="B32" s="59">
        <v>40908</v>
      </c>
      <c r="C32" s="60" t="e">
        <f>#REF!</f>
        <v>#REF!</v>
      </c>
      <c r="D32" s="60" t="e">
        <f>#REF!</f>
        <v>#REF!</v>
      </c>
      <c r="E32" s="60">
        <v>0</v>
      </c>
      <c r="F32" s="60">
        <v>0</v>
      </c>
      <c r="G32" s="60" t="e">
        <f>#REF!</f>
        <v>#REF!</v>
      </c>
      <c r="H32" s="60" t="e">
        <f>#REF!</f>
        <v>#REF!</v>
      </c>
      <c r="I32" s="60" t="e">
        <f>SUM(C32:H32)</f>
        <v>#REF!</v>
      </c>
    </row>
    <row r="33" spans="2:9" x14ac:dyDescent="0.2">
      <c r="B33" s="59">
        <v>40543</v>
      </c>
      <c r="C33" s="60">
        <f>'161-11-2010'!D52</f>
        <v>-4077032.63</v>
      </c>
      <c r="D33" s="60">
        <f>'161-11-2010'!E52</f>
        <v>1657602.3599999999</v>
      </c>
      <c r="E33" s="60">
        <f>'161-11-2010'!F52</f>
        <v>0</v>
      </c>
      <c r="F33" s="60">
        <f>'[1]163-11-2010'!I44</f>
        <v>175271.94999999995</v>
      </c>
      <c r="G33" s="60">
        <f>'161-11-2010'!H52</f>
        <v>0</v>
      </c>
      <c r="H33" s="60">
        <f>'161-11-2010'!I50</f>
        <v>213212.80000000002</v>
      </c>
      <c r="I33" s="60">
        <f>SUM(C33:H33)</f>
        <v>-2030945.5200000003</v>
      </c>
    </row>
    <row r="34" spans="2:9" s="62" customFormat="1" ht="31.15" customHeight="1" x14ac:dyDescent="0.2">
      <c r="B34" s="58" t="s">
        <v>59</v>
      </c>
      <c r="C34" s="61" t="e">
        <f t="shared" ref="C34:I34" si="0">C32-C33</f>
        <v>#REF!</v>
      </c>
      <c r="D34" s="61" t="e">
        <f t="shared" si="0"/>
        <v>#REF!</v>
      </c>
      <c r="E34" s="61">
        <f t="shared" si="0"/>
        <v>0</v>
      </c>
      <c r="F34" s="61">
        <f t="shared" si="0"/>
        <v>-175271.94999999995</v>
      </c>
      <c r="G34" s="61" t="e">
        <f t="shared" si="0"/>
        <v>#REF!</v>
      </c>
      <c r="H34" s="61" t="e">
        <f t="shared" si="0"/>
        <v>#REF!</v>
      </c>
      <c r="I34" s="61" t="e">
        <f t="shared" si="0"/>
        <v>#REF!</v>
      </c>
    </row>
    <row r="35" spans="2:9" ht="15" x14ac:dyDescent="0.25">
      <c r="B35" s="63"/>
      <c r="C35" s="64"/>
      <c r="D35" s="64"/>
      <c r="E35" s="64"/>
      <c r="F35" s="64"/>
      <c r="G35" s="64"/>
    </row>
    <row r="36" spans="2:9" ht="15" x14ac:dyDescent="0.25">
      <c r="B36" s="63"/>
      <c r="C36" s="64"/>
      <c r="D36" s="64"/>
      <c r="E36" s="64"/>
      <c r="F36" s="64"/>
      <c r="G36" s="64"/>
    </row>
    <row r="37" spans="2:9" ht="15" x14ac:dyDescent="0.25">
      <c r="B37" s="63"/>
      <c r="C37" s="64"/>
      <c r="D37" s="64"/>
      <c r="E37" s="64"/>
      <c r="F37" s="64"/>
      <c r="G37" s="64"/>
    </row>
    <row r="38" spans="2:9" ht="15" x14ac:dyDescent="0.25">
      <c r="B38" s="63"/>
      <c r="C38" s="64"/>
      <c r="D38" s="64"/>
      <c r="E38" s="64"/>
      <c r="F38" s="64"/>
      <c r="G38" s="64"/>
    </row>
    <row r="39" spans="2:9" ht="15" x14ac:dyDescent="0.25">
      <c r="B39" s="63"/>
      <c r="C39" s="64"/>
      <c r="D39" s="64"/>
      <c r="E39" s="64"/>
      <c r="F39" s="64"/>
      <c r="G39" s="64"/>
    </row>
    <row r="40" spans="2:9" ht="15" x14ac:dyDescent="0.25">
      <c r="B40" s="63"/>
      <c r="C40" s="64"/>
      <c r="D40" s="64"/>
      <c r="E40" s="64"/>
      <c r="F40" s="64"/>
      <c r="G40" s="64"/>
    </row>
    <row r="41" spans="2:9" ht="15" x14ac:dyDescent="0.25">
      <c r="B41" s="63"/>
      <c r="C41" s="64"/>
      <c r="D41" s="64"/>
      <c r="E41" s="64"/>
      <c r="F41" s="64"/>
      <c r="G41" s="64"/>
    </row>
    <row r="42" spans="2:9" ht="15" x14ac:dyDescent="0.25">
      <c r="B42" s="63"/>
      <c r="C42" s="64"/>
      <c r="D42" s="64"/>
      <c r="E42" s="64"/>
      <c r="F42" s="64"/>
      <c r="G42" s="64"/>
    </row>
    <row r="43" spans="2:9" ht="15" x14ac:dyDescent="0.25">
      <c r="B43" s="63"/>
      <c r="C43" s="64"/>
      <c r="D43" s="64"/>
      <c r="E43" s="64"/>
      <c r="F43" s="64"/>
      <c r="G43" s="64"/>
    </row>
    <row r="44" spans="2:9" ht="15" x14ac:dyDescent="0.25">
      <c r="B44" s="63"/>
      <c r="C44" s="64"/>
      <c r="D44" s="64"/>
      <c r="E44" s="64"/>
      <c r="F44" s="64"/>
      <c r="G44" s="64"/>
    </row>
    <row r="45" spans="2:9" ht="15" x14ac:dyDescent="0.25">
      <c r="B45" s="63"/>
      <c r="C45" s="64"/>
      <c r="D45" s="64"/>
      <c r="E45" s="64"/>
      <c r="F45" s="64"/>
      <c r="G45" s="64"/>
    </row>
    <row r="46" spans="2:9" ht="15" x14ac:dyDescent="0.25">
      <c r="B46" s="63"/>
      <c r="C46" s="64"/>
      <c r="D46" s="64"/>
      <c r="E46" s="64"/>
      <c r="F46" s="64"/>
      <c r="G46" s="64"/>
    </row>
  </sheetData>
  <printOptions horizontalCentered="1"/>
  <pageMargins left="1.5" right="0.75" top="1" bottom="0.5" header="0.5" footer="0.5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zoomScale="95" workbookViewId="0">
      <pane xSplit="2" ySplit="7" topLeftCell="C17" activePane="bottomRight" state="frozen"/>
      <selection pane="topRight" activeCell="B1" sqref="B1"/>
      <selection pane="bottomLeft" activeCell="A8" sqref="A8"/>
      <selection pane="bottomRight" activeCell="G35" sqref="G35"/>
    </sheetView>
  </sheetViews>
  <sheetFormatPr defaultRowHeight="13.15" customHeight="1" x14ac:dyDescent="0.2"/>
  <cols>
    <col min="1" max="1" width="3.7109375" style="5" customWidth="1"/>
    <col min="2" max="2" width="36.7109375" style="5" customWidth="1"/>
    <col min="3" max="3" width="4.7109375" style="5" customWidth="1"/>
    <col min="4" max="4" width="13.7109375" style="5" customWidth="1"/>
    <col min="5" max="5" width="14.5703125" style="32" customWidth="1"/>
    <col min="6" max="6" width="13.7109375" style="32" customWidth="1"/>
    <col min="7" max="7" width="15.42578125" style="32" customWidth="1"/>
    <col min="8" max="8" width="15.140625" style="5" customWidth="1"/>
    <col min="9" max="9" width="12.28515625" style="5" customWidth="1"/>
    <col min="10" max="10" width="13.7109375" style="5" customWidth="1"/>
    <col min="11" max="16384" width="9.140625" style="5"/>
  </cols>
  <sheetData>
    <row r="1" spans="2:10" ht="14.25" customHeight="1" x14ac:dyDescent="0.2">
      <c r="B1" s="1" t="s">
        <v>0</v>
      </c>
      <c r="C1" s="2"/>
      <c r="D1" s="3"/>
      <c r="E1" s="4"/>
      <c r="F1" s="4"/>
      <c r="G1" s="4"/>
    </row>
    <row r="2" spans="2:10" ht="13.15" customHeight="1" x14ac:dyDescent="0.2">
      <c r="B2" s="2" t="s">
        <v>1</v>
      </c>
      <c r="C2" s="2"/>
      <c r="D2" s="3"/>
      <c r="E2" s="4"/>
      <c r="F2" s="4"/>
      <c r="G2" s="4"/>
    </row>
    <row r="3" spans="2:10" ht="13.15" customHeight="1" x14ac:dyDescent="0.2">
      <c r="B3" s="47" t="s">
        <v>60</v>
      </c>
      <c r="C3" s="2"/>
      <c r="D3" s="3"/>
      <c r="E3" s="4"/>
      <c r="F3" s="4"/>
      <c r="G3" s="4"/>
    </row>
    <row r="4" spans="2:10" ht="13.15" customHeight="1" x14ac:dyDescent="0.2">
      <c r="B4" s="50"/>
      <c r="C4" s="2"/>
      <c r="D4" s="3"/>
      <c r="E4" s="4"/>
      <c r="F4" s="4"/>
      <c r="G4" s="4"/>
    </row>
    <row r="5" spans="2:10" ht="1.5" customHeight="1" thickBot="1" x14ac:dyDescent="0.25">
      <c r="B5" s="48"/>
      <c r="C5" s="48"/>
      <c r="D5" s="48"/>
      <c r="E5" s="49"/>
      <c r="F5" s="49"/>
      <c r="G5" s="49"/>
    </row>
    <row r="6" spans="2:10" s="6" customFormat="1" ht="15" customHeight="1" thickTop="1" x14ac:dyDescent="0.2">
      <c r="B6" s="137"/>
      <c r="C6" s="137"/>
      <c r="D6" s="139" t="s">
        <v>2</v>
      </c>
      <c r="E6" s="145" t="s">
        <v>3</v>
      </c>
      <c r="F6" s="145" t="s">
        <v>62</v>
      </c>
      <c r="G6" s="145" t="s">
        <v>61</v>
      </c>
      <c r="H6" s="145" t="s">
        <v>58</v>
      </c>
      <c r="I6" s="141" t="s">
        <v>47</v>
      </c>
      <c r="J6" s="143" t="s">
        <v>40</v>
      </c>
    </row>
    <row r="7" spans="2:10" s="6" customFormat="1" ht="25.5" customHeight="1" thickBot="1" x14ac:dyDescent="0.25">
      <c r="B7" s="138"/>
      <c r="C7" s="138"/>
      <c r="D7" s="140"/>
      <c r="E7" s="146"/>
      <c r="F7" s="147"/>
      <c r="G7" s="147"/>
      <c r="H7" s="147"/>
      <c r="I7" s="142"/>
      <c r="J7" s="144"/>
    </row>
    <row r="8" spans="2:10" s="7" customFormat="1" ht="15" customHeight="1" thickTop="1" x14ac:dyDescent="0.2">
      <c r="B8" s="7" t="s">
        <v>54</v>
      </c>
      <c r="D8" s="54">
        <v>6390</v>
      </c>
      <c r="E8" s="37">
        <v>6596523.5999999996</v>
      </c>
      <c r="F8" s="37"/>
      <c r="G8" s="37"/>
      <c r="H8" s="37"/>
      <c r="I8" s="37">
        <v>11609889.75</v>
      </c>
      <c r="J8" s="8">
        <f>SUM(D8:I8)</f>
        <v>18212803.350000001</v>
      </c>
    </row>
    <row r="9" spans="2:10" ht="15" customHeight="1" x14ac:dyDescent="0.2">
      <c r="B9" s="5" t="s">
        <v>5</v>
      </c>
      <c r="D9" s="38"/>
      <c r="E9" s="39"/>
      <c r="F9" s="39"/>
      <c r="G9" s="39"/>
      <c r="H9" s="39"/>
      <c r="I9" s="39"/>
      <c r="J9" s="9"/>
    </row>
    <row r="10" spans="2:10" ht="12.4" customHeight="1" x14ac:dyDescent="0.2">
      <c r="B10" s="5" t="s">
        <v>6</v>
      </c>
      <c r="D10" s="38">
        <v>2881579.56</v>
      </c>
      <c r="E10" s="40">
        <v>4727273.5999999996</v>
      </c>
      <c r="F10" s="40"/>
      <c r="G10" s="40"/>
      <c r="H10" s="40"/>
      <c r="I10" s="39">
        <v>0</v>
      </c>
      <c r="J10" s="9">
        <f>SUM(D10:I10)</f>
        <v>7608853.1600000001</v>
      </c>
    </row>
    <row r="11" spans="2:10" ht="12.4" customHeight="1" x14ac:dyDescent="0.2">
      <c r="B11" s="5" t="s">
        <v>7</v>
      </c>
      <c r="D11" s="38">
        <v>891532.5</v>
      </c>
      <c r="E11" s="40">
        <v>681628.96</v>
      </c>
      <c r="F11" s="40"/>
      <c r="G11" s="40"/>
      <c r="H11" s="40"/>
      <c r="I11" s="39">
        <v>0</v>
      </c>
      <c r="J11" s="9">
        <f>SUM(D11:I11)</f>
        <v>1573161.46</v>
      </c>
    </row>
    <row r="12" spans="2:10" s="10" customFormat="1" ht="12.4" customHeight="1" x14ac:dyDescent="0.2">
      <c r="B12" s="10" t="s">
        <v>8</v>
      </c>
      <c r="D12" s="55">
        <v>0</v>
      </c>
      <c r="E12" s="41">
        <v>0</v>
      </c>
      <c r="F12" s="41"/>
      <c r="G12" s="41"/>
      <c r="H12" s="41"/>
      <c r="I12" s="56">
        <v>0</v>
      </c>
      <c r="J12" s="11">
        <f>SUM(D12:I12)</f>
        <v>0</v>
      </c>
    </row>
    <row r="13" spans="2:10" ht="12.4" customHeight="1" x14ac:dyDescent="0.2">
      <c r="B13" s="5" t="s">
        <v>9</v>
      </c>
      <c r="D13" s="42">
        <f>SUM(D10:D12)</f>
        <v>3773112.06</v>
      </c>
      <c r="E13" s="42">
        <f>SUM(E10:E12)</f>
        <v>5408902.5599999996</v>
      </c>
      <c r="F13" s="42"/>
      <c r="G13" s="42"/>
      <c r="H13" s="42"/>
      <c r="I13" s="42">
        <f>SUM(I10:I12)</f>
        <v>0</v>
      </c>
      <c r="J13" s="12">
        <f>SUM(J10:J12)</f>
        <v>9182014.620000001</v>
      </c>
    </row>
    <row r="14" spans="2:10" s="10" customFormat="1" ht="12.4" customHeight="1" x14ac:dyDescent="0.2">
      <c r="B14" s="10" t="s">
        <v>10</v>
      </c>
      <c r="D14" s="55">
        <v>1522.8</v>
      </c>
      <c r="E14" s="41">
        <v>1099715.67</v>
      </c>
      <c r="F14" s="41"/>
      <c r="G14" s="41"/>
      <c r="H14" s="41"/>
      <c r="I14" s="43">
        <v>1973262</v>
      </c>
      <c r="J14" s="11">
        <f>SUM(D14:I14)</f>
        <v>3074500.4699999997</v>
      </c>
    </row>
    <row r="15" spans="2:10" ht="12.4" customHeight="1" x14ac:dyDescent="0.2">
      <c r="B15" s="5" t="s">
        <v>11</v>
      </c>
      <c r="D15" s="42">
        <f>SUM(D13:D14)</f>
        <v>3774634.86</v>
      </c>
      <c r="E15" s="42">
        <f>SUM(E13:E14)</f>
        <v>6508618.2299999995</v>
      </c>
      <c r="F15" s="42"/>
      <c r="G15" s="42"/>
      <c r="H15" s="42"/>
      <c r="I15" s="42">
        <f>SUM(I13:I14)</f>
        <v>1973262</v>
      </c>
      <c r="J15" s="12">
        <f>SUM(J13:J14)</f>
        <v>12256515.09</v>
      </c>
    </row>
    <row r="16" spans="2:10" s="10" customFormat="1" ht="12.4" customHeight="1" x14ac:dyDescent="0.2">
      <c r="B16" s="10" t="s">
        <v>12</v>
      </c>
      <c r="D16" s="55">
        <v>14699.85</v>
      </c>
      <c r="E16" s="41">
        <v>1950978.26</v>
      </c>
      <c r="F16" s="41"/>
      <c r="G16" s="41"/>
      <c r="H16" s="41"/>
      <c r="I16" s="56">
        <v>772930</v>
      </c>
      <c r="J16" s="11">
        <f>SUM(D16:I16)</f>
        <v>2738608.1100000003</v>
      </c>
    </row>
    <row r="17" spans="2:10" s="10" customFormat="1" ht="12.4" customHeight="1" x14ac:dyDescent="0.2">
      <c r="B17" s="10" t="s">
        <v>41</v>
      </c>
      <c r="D17" s="43">
        <f>D15-D16</f>
        <v>3759935.01</v>
      </c>
      <c r="E17" s="43">
        <f>E15-E16</f>
        <v>4557639.97</v>
      </c>
      <c r="F17" s="43"/>
      <c r="G17" s="43"/>
      <c r="H17" s="43"/>
      <c r="I17" s="43">
        <f>I15-I16</f>
        <v>1200332</v>
      </c>
      <c r="J17" s="13">
        <f>J15-J16</f>
        <v>9517906.9800000004</v>
      </c>
    </row>
    <row r="18" spans="2:10" s="10" customFormat="1" ht="15" customHeight="1" x14ac:dyDescent="0.2">
      <c r="B18" s="10" t="s">
        <v>13</v>
      </c>
      <c r="D18" s="43">
        <f>D8-D17</f>
        <v>-3753545.01</v>
      </c>
      <c r="E18" s="43">
        <f>E8-E17</f>
        <v>2038883.63</v>
      </c>
      <c r="F18" s="43"/>
      <c r="G18" s="43"/>
      <c r="H18" s="43"/>
      <c r="I18" s="43">
        <f>I8-I17</f>
        <v>10409557.75</v>
      </c>
      <c r="J18" s="13">
        <f>J8-J17</f>
        <v>8694896.370000001</v>
      </c>
    </row>
    <row r="19" spans="2:10" s="15" customFormat="1" ht="15" hidden="1" customHeight="1" x14ac:dyDescent="0.2">
      <c r="B19" s="14"/>
      <c r="D19" s="38"/>
      <c r="E19" s="40"/>
      <c r="F19" s="40"/>
      <c r="G19" s="40"/>
      <c r="H19" s="40"/>
      <c r="I19" s="39"/>
      <c r="J19" s="9"/>
    </row>
    <row r="20" spans="2:10" ht="13.15" customHeight="1" x14ac:dyDescent="0.2">
      <c r="B20" s="2" t="s">
        <v>14</v>
      </c>
      <c r="C20" s="2"/>
      <c r="D20" s="38"/>
      <c r="E20" s="40"/>
      <c r="F20" s="40"/>
      <c r="G20" s="40"/>
      <c r="H20" s="40"/>
      <c r="I20" s="39"/>
      <c r="J20" s="9"/>
    </row>
    <row r="21" spans="2:10" ht="12.4" customHeight="1" x14ac:dyDescent="0.2">
      <c r="B21" s="16" t="s">
        <v>15</v>
      </c>
      <c r="C21" s="16"/>
      <c r="D21" s="38">
        <v>0</v>
      </c>
      <c r="E21" s="40">
        <v>0</v>
      </c>
      <c r="F21" s="40"/>
      <c r="G21" s="40"/>
      <c r="H21" s="40"/>
      <c r="I21" s="39">
        <v>201375</v>
      </c>
      <c r="J21" s="9">
        <f t="shared" ref="J21:J26" si="0">SUM(D21:I21)</f>
        <v>201375</v>
      </c>
    </row>
    <row r="22" spans="2:10" ht="12.4" customHeight="1" x14ac:dyDescent="0.2">
      <c r="B22" s="16" t="s">
        <v>16</v>
      </c>
      <c r="C22" s="16"/>
      <c r="D22" s="38">
        <v>0</v>
      </c>
      <c r="E22" s="40">
        <v>0</v>
      </c>
      <c r="F22" s="40"/>
      <c r="G22" s="40"/>
      <c r="H22" s="40"/>
      <c r="I22" s="39">
        <v>75156.639999999999</v>
      </c>
      <c r="J22" s="9">
        <f t="shared" si="0"/>
        <v>75156.639999999999</v>
      </c>
    </row>
    <row r="23" spans="2:10" ht="12.4" customHeight="1" x14ac:dyDescent="0.2">
      <c r="B23" s="16" t="s">
        <v>17</v>
      </c>
      <c r="C23" s="16"/>
      <c r="D23" s="38">
        <v>7450</v>
      </c>
      <c r="E23" s="40">
        <v>4962.5</v>
      </c>
      <c r="F23" s="40"/>
      <c r="G23" s="40"/>
      <c r="H23" s="40"/>
      <c r="I23" s="39">
        <v>0</v>
      </c>
      <c r="J23" s="9">
        <f t="shared" si="0"/>
        <v>12412.5</v>
      </c>
    </row>
    <row r="24" spans="2:10" ht="12.4" customHeight="1" x14ac:dyDescent="0.2">
      <c r="B24" s="16" t="s">
        <v>18</v>
      </c>
      <c r="C24" s="16"/>
      <c r="D24" s="38">
        <f>37600.21+30000</f>
        <v>67600.209999999992</v>
      </c>
      <c r="E24" s="40">
        <f>31796.22+25000</f>
        <v>56796.22</v>
      </c>
      <c r="F24" s="40"/>
      <c r="G24" s="40"/>
      <c r="H24" s="40"/>
      <c r="I24" s="39">
        <f>7500+8524.99</f>
        <v>16024.99</v>
      </c>
      <c r="J24" s="9">
        <f t="shared" si="0"/>
        <v>140421.41999999998</v>
      </c>
    </row>
    <row r="25" spans="2:10" ht="12.4" customHeight="1" x14ac:dyDescent="0.2">
      <c r="B25" s="16" t="s">
        <v>19</v>
      </c>
      <c r="C25" s="16"/>
      <c r="D25" s="38">
        <v>261</v>
      </c>
      <c r="E25" s="40">
        <v>0</v>
      </c>
      <c r="F25" s="40"/>
      <c r="G25" s="40"/>
      <c r="H25" s="40"/>
      <c r="I25" s="39">
        <v>0</v>
      </c>
      <c r="J25" s="9">
        <f t="shared" si="0"/>
        <v>261</v>
      </c>
    </row>
    <row r="26" spans="2:10" ht="12.4" customHeight="1" x14ac:dyDescent="0.2">
      <c r="B26" s="16" t="s">
        <v>20</v>
      </c>
      <c r="C26" s="16"/>
      <c r="D26" s="38">
        <v>13732.12</v>
      </c>
      <c r="E26" s="40">
        <v>4443.75</v>
      </c>
      <c r="F26" s="40"/>
      <c r="G26" s="40"/>
      <c r="H26" s="40"/>
      <c r="I26" s="39">
        <v>6600</v>
      </c>
      <c r="J26" s="9">
        <f t="shared" si="0"/>
        <v>24775.870000000003</v>
      </c>
    </row>
    <row r="27" spans="2:10" ht="12.4" customHeight="1" x14ac:dyDescent="0.2">
      <c r="B27" s="16" t="s">
        <v>57</v>
      </c>
      <c r="C27" s="16"/>
      <c r="D27" s="38"/>
      <c r="E27" s="40">
        <v>3300</v>
      </c>
      <c r="F27" s="40"/>
      <c r="G27" s="40"/>
      <c r="H27" s="40"/>
      <c r="I27" s="39"/>
      <c r="J27" s="9"/>
    </row>
    <row r="28" spans="2:10" ht="12.4" customHeight="1" x14ac:dyDescent="0.2">
      <c r="B28" s="16" t="s">
        <v>21</v>
      </c>
      <c r="C28" s="16"/>
      <c r="D28" s="38">
        <v>1978.38</v>
      </c>
      <c r="E28" s="40">
        <v>8613</v>
      </c>
      <c r="F28" s="40"/>
      <c r="G28" s="40"/>
      <c r="H28" s="40"/>
      <c r="I28" s="39">
        <v>0</v>
      </c>
      <c r="J28" s="9">
        <f t="shared" ref="J28:J38" si="1">SUM(D28:I28)</f>
        <v>10591.380000000001</v>
      </c>
    </row>
    <row r="29" spans="2:10" ht="12.4" customHeight="1" x14ac:dyDescent="0.2">
      <c r="B29" s="16" t="s">
        <v>22</v>
      </c>
      <c r="C29" s="16"/>
      <c r="D29" s="38">
        <v>0</v>
      </c>
      <c r="E29" s="40">
        <v>0</v>
      </c>
      <c r="F29" s="40"/>
      <c r="G29" s="40"/>
      <c r="H29" s="40"/>
      <c r="I29" s="57">
        <v>6590162.0499999998</v>
      </c>
      <c r="J29" s="9">
        <f t="shared" si="1"/>
        <v>6590162.0499999998</v>
      </c>
    </row>
    <row r="30" spans="2:10" ht="12.4" customHeight="1" x14ac:dyDescent="0.2">
      <c r="B30" s="16" t="s">
        <v>48</v>
      </c>
      <c r="C30" s="16"/>
      <c r="D30" s="38">
        <v>0</v>
      </c>
      <c r="E30" s="40">
        <f>'[2]2010 FPC'!M28</f>
        <v>0</v>
      </c>
      <c r="F30" s="40"/>
      <c r="G30" s="40"/>
      <c r="H30" s="40"/>
      <c r="I30" s="39">
        <v>0</v>
      </c>
      <c r="J30" s="9">
        <f t="shared" si="1"/>
        <v>0</v>
      </c>
    </row>
    <row r="31" spans="2:10" ht="12.4" customHeight="1" x14ac:dyDescent="0.2">
      <c r="B31" s="16" t="s">
        <v>23</v>
      </c>
      <c r="C31" s="16"/>
      <c r="D31" s="38">
        <v>562.5</v>
      </c>
      <c r="E31" s="40">
        <f>[3]IS!$J$29</f>
        <v>1125</v>
      </c>
      <c r="F31" s="40"/>
      <c r="G31" s="40"/>
      <c r="H31" s="40"/>
      <c r="I31" s="39">
        <v>0</v>
      </c>
      <c r="J31" s="9">
        <f t="shared" si="1"/>
        <v>1687.5</v>
      </c>
    </row>
    <row r="32" spans="2:10" ht="12.4" customHeight="1" x14ac:dyDescent="0.2">
      <c r="B32" s="16" t="s">
        <v>24</v>
      </c>
      <c r="C32" s="16"/>
      <c r="D32" s="38">
        <v>9383.58</v>
      </c>
      <c r="E32" s="40">
        <v>2765</v>
      </c>
      <c r="F32" s="40"/>
      <c r="G32" s="40"/>
      <c r="H32" s="40"/>
      <c r="I32" s="39">
        <v>7500</v>
      </c>
      <c r="J32" s="9">
        <f t="shared" si="1"/>
        <v>19648.580000000002</v>
      </c>
    </row>
    <row r="33" spans="2:10" ht="12.4" customHeight="1" x14ac:dyDescent="0.2">
      <c r="B33" s="16" t="s">
        <v>25</v>
      </c>
      <c r="C33" s="16"/>
      <c r="D33" s="38">
        <v>0</v>
      </c>
      <c r="E33" s="40">
        <f>'[2]2010 FPC'!M32</f>
        <v>0</v>
      </c>
      <c r="F33" s="40"/>
      <c r="G33" s="40"/>
      <c r="H33" s="40"/>
      <c r="I33" s="39">
        <v>0</v>
      </c>
      <c r="J33" s="9">
        <f t="shared" si="1"/>
        <v>0</v>
      </c>
    </row>
    <row r="34" spans="2:10" ht="12.4" customHeight="1" x14ac:dyDescent="0.2">
      <c r="B34" s="16" t="s">
        <v>26</v>
      </c>
      <c r="C34" s="16"/>
      <c r="D34" s="38">
        <v>0</v>
      </c>
      <c r="E34" s="40">
        <v>0</v>
      </c>
      <c r="F34" s="40"/>
      <c r="G34" s="40"/>
      <c r="H34" s="40"/>
      <c r="I34" s="39">
        <v>42453.760000000002</v>
      </c>
      <c r="J34" s="9">
        <f t="shared" si="1"/>
        <v>42453.760000000002</v>
      </c>
    </row>
    <row r="35" spans="2:10" ht="12.4" customHeight="1" x14ac:dyDescent="0.2">
      <c r="B35" s="16" t="s">
        <v>27</v>
      </c>
      <c r="C35" s="16"/>
      <c r="D35" s="38">
        <v>0</v>
      </c>
      <c r="E35" s="40">
        <v>0</v>
      </c>
      <c r="F35" s="40"/>
      <c r="G35" s="40"/>
      <c r="H35" s="40"/>
      <c r="I35" s="39">
        <v>0</v>
      </c>
      <c r="J35" s="9">
        <f t="shared" si="1"/>
        <v>0</v>
      </c>
    </row>
    <row r="36" spans="2:10" ht="12.4" customHeight="1" x14ac:dyDescent="0.2">
      <c r="B36" s="16" t="s">
        <v>28</v>
      </c>
      <c r="C36" s="16"/>
      <c r="D36" s="38">
        <v>48950</v>
      </c>
      <c r="E36" s="40">
        <v>500</v>
      </c>
      <c r="F36" s="40"/>
      <c r="G36" s="40"/>
      <c r="H36" s="40"/>
      <c r="I36" s="39">
        <v>0</v>
      </c>
      <c r="J36" s="9">
        <f t="shared" si="1"/>
        <v>49450</v>
      </c>
    </row>
    <row r="37" spans="2:10" ht="12.4" customHeight="1" x14ac:dyDescent="0.2">
      <c r="B37" s="16" t="s">
        <v>29</v>
      </c>
      <c r="C37" s="16"/>
      <c r="D37" s="38">
        <v>51922.87</v>
      </c>
      <c r="E37" s="40">
        <v>59355.44</v>
      </c>
      <c r="F37" s="40"/>
      <c r="G37" s="40"/>
      <c r="H37" s="40"/>
      <c r="I37" s="39">
        <v>55840.12</v>
      </c>
      <c r="J37" s="9">
        <f t="shared" si="1"/>
        <v>167118.43</v>
      </c>
    </row>
    <row r="38" spans="2:10" s="10" customFormat="1" ht="12.4" customHeight="1" x14ac:dyDescent="0.2">
      <c r="B38" s="17" t="s">
        <v>30</v>
      </c>
      <c r="C38" s="17"/>
      <c r="D38" s="55">
        <v>9687.25</v>
      </c>
      <c r="E38" s="41">
        <v>43132.75</v>
      </c>
      <c r="F38" s="41"/>
      <c r="G38" s="41"/>
      <c r="H38" s="41"/>
      <c r="I38" s="56">
        <v>0</v>
      </c>
      <c r="J38" s="11">
        <f t="shared" si="1"/>
        <v>52820</v>
      </c>
    </row>
    <row r="39" spans="2:10" s="18" customFormat="1" ht="15" customHeight="1" x14ac:dyDescent="0.2">
      <c r="B39" s="18" t="s">
        <v>31</v>
      </c>
      <c r="D39" s="44">
        <f>SUM(D21:D38)</f>
        <v>211527.90999999997</v>
      </c>
      <c r="E39" s="44">
        <f>SUM(E21:E38)</f>
        <v>184993.66</v>
      </c>
      <c r="F39" s="44"/>
      <c r="G39" s="44"/>
      <c r="H39" s="44"/>
      <c r="I39" s="44">
        <f>SUM(I21:I38)</f>
        <v>6995112.5599999996</v>
      </c>
      <c r="J39" s="19">
        <f>SUM(J21:J38)</f>
        <v>7388334.129999999</v>
      </c>
    </row>
    <row r="40" spans="2:10" ht="15" customHeight="1" x14ac:dyDescent="0.2">
      <c r="B40" s="5" t="s">
        <v>32</v>
      </c>
      <c r="D40" s="42">
        <f>D18-D39</f>
        <v>-3965072.92</v>
      </c>
      <c r="E40" s="42">
        <f>E18-E39</f>
        <v>1853889.97</v>
      </c>
      <c r="F40" s="42"/>
      <c r="G40" s="42"/>
      <c r="H40" s="42"/>
      <c r="I40" s="42">
        <f>I18-I39</f>
        <v>3414445.1900000004</v>
      </c>
      <c r="J40" s="12">
        <f>SUM(D40:I40)</f>
        <v>1303262.2400000002</v>
      </c>
    </row>
    <row r="41" spans="2:10" ht="12.4" customHeight="1" x14ac:dyDescent="0.2">
      <c r="B41" s="5" t="s">
        <v>33</v>
      </c>
      <c r="D41" s="38">
        <v>0</v>
      </c>
      <c r="E41" s="40">
        <v>0</v>
      </c>
      <c r="F41" s="40"/>
      <c r="G41" s="40"/>
      <c r="H41" s="40"/>
      <c r="I41" s="39">
        <v>2901.3</v>
      </c>
      <c r="J41" s="9">
        <f>SUM(D41:I41)</f>
        <v>2901.3</v>
      </c>
    </row>
    <row r="42" spans="2:10" s="18" customFormat="1" ht="15" customHeight="1" x14ac:dyDescent="0.2">
      <c r="B42" s="18" t="s">
        <v>34</v>
      </c>
      <c r="D42" s="45">
        <f>SUM(D40:D41)</f>
        <v>-3965072.92</v>
      </c>
      <c r="E42" s="45">
        <f>SUM(E40:E41)</f>
        <v>1853889.97</v>
      </c>
      <c r="F42" s="45"/>
      <c r="G42" s="45"/>
      <c r="H42" s="45"/>
      <c r="I42" s="45">
        <f>SUM(I40:I41)</f>
        <v>3417346.49</v>
      </c>
      <c r="J42" s="20">
        <f>SUM(J40:J41)</f>
        <v>1306163.5400000003</v>
      </c>
    </row>
    <row r="43" spans="2:10" ht="15" customHeight="1" x14ac:dyDescent="0.2">
      <c r="B43" s="5" t="s">
        <v>35</v>
      </c>
      <c r="D43" s="38"/>
      <c r="E43" s="40"/>
      <c r="F43" s="40"/>
      <c r="G43" s="40"/>
      <c r="H43" s="40"/>
      <c r="I43" s="39"/>
      <c r="J43" s="9"/>
    </row>
    <row r="44" spans="2:10" ht="12.4" customHeight="1" x14ac:dyDescent="0.2">
      <c r="B44" s="21" t="s">
        <v>36</v>
      </c>
      <c r="C44" s="21"/>
      <c r="D44" s="38">
        <v>3258.11</v>
      </c>
      <c r="E44" s="40">
        <v>3059.31</v>
      </c>
      <c r="F44" s="40"/>
      <c r="G44" s="40"/>
      <c r="H44" s="40"/>
      <c r="I44" s="39">
        <v>15596.88</v>
      </c>
      <c r="J44" s="9">
        <f t="shared" ref="J44:J49" si="2">SUM(D44:I44)</f>
        <v>21914.3</v>
      </c>
    </row>
    <row r="45" spans="2:10" ht="12.4" customHeight="1" x14ac:dyDescent="0.2">
      <c r="B45" s="21" t="s">
        <v>44</v>
      </c>
      <c r="C45" s="21"/>
      <c r="D45" s="38">
        <v>84171.6</v>
      </c>
      <c r="E45" s="40">
        <v>131298.29999999999</v>
      </c>
      <c r="F45" s="40"/>
      <c r="G45" s="40"/>
      <c r="H45" s="40"/>
      <c r="I45" s="39">
        <v>197615.92</v>
      </c>
      <c r="J45" s="9">
        <f t="shared" si="2"/>
        <v>413085.82</v>
      </c>
    </row>
    <row r="46" spans="2:10" ht="12.4" hidden="1" customHeight="1" x14ac:dyDescent="0.2">
      <c r="B46" s="21" t="s">
        <v>42</v>
      </c>
      <c r="C46" s="21"/>
      <c r="D46" s="38"/>
      <c r="E46" s="40"/>
      <c r="F46" s="40"/>
      <c r="G46" s="40"/>
      <c r="H46" s="40"/>
      <c r="I46" s="39">
        <v>0</v>
      </c>
      <c r="J46" s="9">
        <f t="shared" si="2"/>
        <v>0</v>
      </c>
    </row>
    <row r="47" spans="2:10" ht="12.4" hidden="1" customHeight="1" x14ac:dyDescent="0.2">
      <c r="B47" s="21" t="s">
        <v>43</v>
      </c>
      <c r="C47" s="21"/>
      <c r="D47" s="38"/>
      <c r="E47" s="40"/>
      <c r="F47" s="40"/>
      <c r="G47" s="40"/>
      <c r="H47" s="40"/>
      <c r="I47" s="39">
        <v>0</v>
      </c>
      <c r="J47" s="9">
        <f t="shared" si="2"/>
        <v>0</v>
      </c>
    </row>
    <row r="48" spans="2:10" ht="12.4" customHeight="1" x14ac:dyDescent="0.2">
      <c r="B48" s="21" t="s">
        <v>45</v>
      </c>
      <c r="C48" s="21"/>
      <c r="D48" s="38">
        <v>24530</v>
      </c>
      <c r="E48" s="40">
        <v>61930</v>
      </c>
      <c r="F48" s="40"/>
      <c r="G48" s="40"/>
      <c r="H48" s="40"/>
      <c r="I48" s="39">
        <v>0</v>
      </c>
      <c r="J48" s="9">
        <f t="shared" si="2"/>
        <v>86460</v>
      </c>
    </row>
    <row r="49" spans="1:10" ht="12.4" hidden="1" customHeight="1" x14ac:dyDescent="0.2">
      <c r="B49" s="21" t="s">
        <v>46</v>
      </c>
      <c r="C49" s="21"/>
      <c r="D49" s="38">
        <v>0</v>
      </c>
      <c r="E49" s="40">
        <v>0</v>
      </c>
      <c r="F49" s="40"/>
      <c r="G49" s="40"/>
      <c r="H49" s="40"/>
      <c r="I49" s="39">
        <v>0</v>
      </c>
      <c r="J49" s="9">
        <f t="shared" si="2"/>
        <v>0</v>
      </c>
    </row>
    <row r="50" spans="1:10" s="18" customFormat="1" ht="15" customHeight="1" x14ac:dyDescent="0.2">
      <c r="B50" s="51" t="s">
        <v>37</v>
      </c>
      <c r="C50" s="51"/>
      <c r="D50" s="52">
        <f>SUM(D44:D49)</f>
        <v>111959.71</v>
      </c>
      <c r="E50" s="52">
        <f>SUM(E44:E49)</f>
        <v>196287.61</v>
      </c>
      <c r="F50" s="52"/>
      <c r="G50" s="52"/>
      <c r="H50" s="52"/>
      <c r="I50" s="52">
        <f>SUM(I44:I49)</f>
        <v>213212.80000000002</v>
      </c>
      <c r="J50" s="53">
        <f>SUM(J44:J49)</f>
        <v>521460.12</v>
      </c>
    </row>
    <row r="51" spans="1:10" ht="15" hidden="1" customHeight="1" x14ac:dyDescent="0.2">
      <c r="B51" s="5" t="s">
        <v>38</v>
      </c>
      <c r="D51" s="38">
        <v>0</v>
      </c>
      <c r="E51" s="38">
        <v>0</v>
      </c>
      <c r="F51" s="38"/>
      <c r="G51" s="38"/>
      <c r="H51" s="38"/>
      <c r="I51" s="38">
        <v>0</v>
      </c>
      <c r="J51" s="9">
        <f>SUM(D51:I51)</f>
        <v>0</v>
      </c>
    </row>
    <row r="52" spans="1:10" s="22" customFormat="1" ht="18" customHeight="1" thickBot="1" x14ac:dyDescent="0.25">
      <c r="A52" s="35"/>
      <c r="B52" s="35" t="s">
        <v>49</v>
      </c>
      <c r="C52" s="35"/>
      <c r="D52" s="46">
        <f>D40-D50</f>
        <v>-4077032.63</v>
      </c>
      <c r="E52" s="46">
        <f>E42-E50</f>
        <v>1657602.3599999999</v>
      </c>
      <c r="F52" s="46"/>
      <c r="G52" s="46"/>
      <c r="H52" s="46"/>
      <c r="I52" s="46">
        <f>I42-I50</f>
        <v>3204133.6900000004</v>
      </c>
      <c r="J52" s="36">
        <f>J42-J50</f>
        <v>784703.42000000027</v>
      </c>
    </row>
    <row r="53" spans="1:10" ht="15" hidden="1" customHeight="1" thickTop="1" x14ac:dyDescent="0.2">
      <c r="B53" s="5" t="s">
        <v>39</v>
      </c>
      <c r="D53" s="23">
        <f>D52/D8</f>
        <v>-638.03327543035994</v>
      </c>
      <c r="E53" s="23">
        <f>E52/E8</f>
        <v>0.25128423098493879</v>
      </c>
      <c r="F53" s="23">
        <f>I52/I8</f>
        <v>0.27598312809128961</v>
      </c>
      <c r="G53" s="23">
        <f>J52/J8</f>
        <v>4.3085262873603709E-2</v>
      </c>
    </row>
    <row r="54" spans="1:10" s="24" customFormat="1" ht="13.15" customHeight="1" thickTop="1" x14ac:dyDescent="0.2">
      <c r="B54" s="25"/>
      <c r="D54" s="26"/>
      <c r="E54" s="26"/>
      <c r="F54" s="26"/>
      <c r="G54" s="26"/>
    </row>
    <row r="55" spans="1:10" s="24" customFormat="1" ht="13.15" customHeight="1" x14ac:dyDescent="0.2">
      <c r="B55" s="25"/>
      <c r="D55" s="26"/>
      <c r="E55" s="26"/>
      <c r="F55" s="26"/>
      <c r="G55" s="26"/>
    </row>
    <row r="56" spans="1:10" s="24" customFormat="1" ht="13.15" customHeight="1" x14ac:dyDescent="0.2">
      <c r="B56" s="25"/>
      <c r="D56" s="26"/>
      <c r="E56" s="26"/>
      <c r="F56" s="26"/>
      <c r="G56" s="26"/>
    </row>
    <row r="57" spans="1:10" ht="15" customHeight="1" x14ac:dyDescent="0.2">
      <c r="D57" s="23"/>
      <c r="E57" s="23" t="s">
        <v>50</v>
      </c>
      <c r="F57" s="23"/>
      <c r="G57" s="34"/>
    </row>
    <row r="58" spans="1:10" ht="15" customHeight="1" x14ac:dyDescent="0.2">
      <c r="D58" s="23"/>
      <c r="E58" s="23"/>
      <c r="F58" s="23" t="s">
        <v>52</v>
      </c>
      <c r="G58" s="34"/>
    </row>
    <row r="59" spans="1:10" ht="15" customHeight="1" x14ac:dyDescent="0.2">
      <c r="D59" s="23"/>
      <c r="E59" s="23" t="s">
        <v>51</v>
      </c>
      <c r="F59" s="23" t="s">
        <v>53</v>
      </c>
      <c r="G59" s="33"/>
    </row>
    <row r="60" spans="1:10" ht="15" customHeight="1" x14ac:dyDescent="0.2">
      <c r="D60" s="23"/>
      <c r="E60" s="23"/>
      <c r="F60" s="23"/>
      <c r="G60" s="23"/>
    </row>
    <row r="61" spans="1:10" s="14" customFormat="1" ht="13.15" customHeight="1" x14ac:dyDescent="0.2">
      <c r="B61" s="27"/>
      <c r="C61" s="27"/>
      <c r="D61" s="28"/>
      <c r="E61" s="23"/>
      <c r="F61" s="23"/>
      <c r="G61" s="23"/>
    </row>
    <row r="62" spans="1:10" ht="13.15" customHeight="1" x14ac:dyDescent="0.2">
      <c r="D62" s="29"/>
      <c r="E62" s="30"/>
      <c r="F62" s="30"/>
      <c r="G62" s="30"/>
    </row>
    <row r="63" spans="1:10" ht="13.15" customHeight="1" x14ac:dyDescent="0.2">
      <c r="D63" s="31"/>
      <c r="E63" s="30"/>
      <c r="F63" s="30"/>
      <c r="G63" s="30"/>
    </row>
    <row r="64" spans="1:10" ht="13.15" customHeight="1" x14ac:dyDescent="0.2">
      <c r="D64" s="31"/>
      <c r="E64" s="30"/>
      <c r="F64" s="30"/>
      <c r="G64" s="30"/>
    </row>
    <row r="65" spans="2:7" ht="13.15" customHeight="1" x14ac:dyDescent="0.2">
      <c r="B65" s="2"/>
      <c r="C65" s="2"/>
      <c r="D65" s="31"/>
      <c r="E65" s="30"/>
      <c r="F65" s="30"/>
      <c r="G65" s="30"/>
    </row>
    <row r="66" spans="2:7" ht="13.15" customHeight="1" x14ac:dyDescent="0.2">
      <c r="D66" s="31"/>
      <c r="E66" s="30"/>
      <c r="F66" s="30"/>
      <c r="G66" s="30"/>
    </row>
    <row r="67" spans="2:7" ht="13.15" customHeight="1" x14ac:dyDescent="0.2">
      <c r="D67" s="31"/>
      <c r="E67" s="30"/>
      <c r="F67" s="30"/>
      <c r="G67" s="30"/>
    </row>
    <row r="68" spans="2:7" ht="13.15" customHeight="1" x14ac:dyDescent="0.2">
      <c r="D68" s="31"/>
      <c r="E68" s="30"/>
      <c r="F68" s="30"/>
      <c r="G68" s="30"/>
    </row>
    <row r="69" spans="2:7" ht="13.15" customHeight="1" x14ac:dyDescent="0.2">
      <c r="D69" s="31"/>
      <c r="E69" s="30"/>
      <c r="F69" s="30"/>
      <c r="G69" s="30"/>
    </row>
    <row r="71" spans="2:7" ht="13.15" customHeight="1" x14ac:dyDescent="0.2">
      <c r="D71" s="32"/>
    </row>
    <row r="72" spans="2:7" s="32" customFormat="1" ht="13.15" customHeight="1" x14ac:dyDescent="0.2">
      <c r="B72" s="5"/>
      <c r="C72" s="5"/>
    </row>
    <row r="73" spans="2:7" s="32" customFormat="1" ht="13.15" customHeight="1" x14ac:dyDescent="0.2">
      <c r="B73" s="5"/>
      <c r="C73" s="5"/>
    </row>
  </sheetData>
  <mergeCells count="9">
    <mergeCell ref="B6:B7"/>
    <mergeCell ref="C6:C7"/>
    <mergeCell ref="D6:D7"/>
    <mergeCell ref="I6:I7"/>
    <mergeCell ref="J6:J7"/>
    <mergeCell ref="E6:E7"/>
    <mergeCell ref="G6:G7"/>
    <mergeCell ref="H6:H7"/>
    <mergeCell ref="F6:F7"/>
  </mergeCells>
  <phoneticPr fontId="19" type="noConversion"/>
  <pageMargins left="0.75" right="0.75" top="1" bottom="1.5" header="0.5" footer="0.5"/>
  <pageSetup paperSize="5" scale="88" orientation="landscape" r:id="rId1"/>
  <headerFooter alignWithMargins="0"/>
  <rowBreaks count="1" manualBreakCount="1">
    <brk id="65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tabSelected="1" workbookViewId="0">
      <selection activeCell="E14" sqref="E14"/>
    </sheetView>
  </sheetViews>
  <sheetFormatPr defaultRowHeight="12.75" x14ac:dyDescent="0.2"/>
  <cols>
    <col min="1" max="1" width="39.85546875" style="69" customWidth="1"/>
    <col min="2" max="2" width="13.42578125" style="135" customWidth="1"/>
    <col min="3" max="3" width="13" style="132" customWidth="1"/>
    <col min="4" max="4" width="13" style="136" customWidth="1"/>
    <col min="5" max="6" width="13" style="132" customWidth="1"/>
    <col min="7" max="7" width="13" style="136" customWidth="1"/>
    <col min="8" max="8" width="13.140625" style="135" customWidth="1"/>
    <col min="9" max="9" width="11.85546875" style="135" customWidth="1"/>
    <col min="10" max="10" width="11.85546875" style="69" customWidth="1"/>
    <col min="11" max="11" width="14.28515625" style="132" customWidth="1"/>
    <col min="12" max="16384" width="9.140625" style="69"/>
  </cols>
  <sheetData>
    <row r="1" spans="1:11" x14ac:dyDescent="0.2">
      <c r="A1" s="66" t="s">
        <v>67</v>
      </c>
      <c r="B1" s="67"/>
      <c r="C1" s="68"/>
      <c r="D1" s="68"/>
      <c r="E1" s="68"/>
      <c r="F1" s="68"/>
      <c r="G1" s="68"/>
      <c r="H1" s="67"/>
      <c r="I1" s="67"/>
      <c r="J1" s="67"/>
      <c r="K1" s="68"/>
    </row>
    <row r="2" spans="1:11" x14ac:dyDescent="0.2">
      <c r="A2" s="70" t="s">
        <v>1</v>
      </c>
      <c r="B2" s="67"/>
      <c r="C2" s="68"/>
      <c r="D2" s="68"/>
      <c r="E2" s="68"/>
      <c r="F2" s="68"/>
      <c r="G2" s="68"/>
      <c r="H2" s="67"/>
      <c r="I2" s="67"/>
      <c r="J2" s="67"/>
      <c r="K2" s="68"/>
    </row>
    <row r="3" spans="1:11" x14ac:dyDescent="0.2">
      <c r="A3" s="66" t="s">
        <v>65</v>
      </c>
      <c r="B3" s="67"/>
      <c r="C3" s="68"/>
      <c r="D3" s="68"/>
      <c r="E3" s="68"/>
      <c r="F3" s="68"/>
      <c r="G3" s="68"/>
      <c r="H3" s="67"/>
      <c r="I3" s="67"/>
      <c r="J3" s="67"/>
      <c r="K3" s="68"/>
    </row>
    <row r="4" spans="1:11" s="71" customFormat="1" x14ac:dyDescent="0.2">
      <c r="A4" s="155"/>
      <c r="B4" s="157" t="s">
        <v>68</v>
      </c>
      <c r="C4" s="159" t="s">
        <v>69</v>
      </c>
      <c r="D4" s="159" t="s">
        <v>70</v>
      </c>
      <c r="E4" s="159" t="s">
        <v>71</v>
      </c>
      <c r="F4" s="159" t="s">
        <v>72</v>
      </c>
      <c r="G4" s="148" t="s">
        <v>73</v>
      </c>
      <c r="H4" s="150" t="s">
        <v>74</v>
      </c>
      <c r="I4" s="150" t="s">
        <v>75</v>
      </c>
      <c r="J4" s="150" t="s">
        <v>76</v>
      </c>
      <c r="K4" s="153" t="s">
        <v>40</v>
      </c>
    </row>
    <row r="5" spans="1:11" s="71" customFormat="1" x14ac:dyDescent="0.2">
      <c r="A5" s="156"/>
      <c r="B5" s="158"/>
      <c r="C5" s="160"/>
      <c r="D5" s="160"/>
      <c r="E5" s="160"/>
      <c r="F5" s="160"/>
      <c r="G5" s="149"/>
      <c r="H5" s="151"/>
      <c r="I5" s="151"/>
      <c r="J5" s="152"/>
      <c r="K5" s="154"/>
    </row>
    <row r="6" spans="1:11" s="76" customFormat="1" x14ac:dyDescent="0.2">
      <c r="A6" s="72" t="s">
        <v>55</v>
      </c>
      <c r="B6" s="73">
        <v>1129298.8</v>
      </c>
      <c r="C6" s="74">
        <v>1405204.65</v>
      </c>
      <c r="D6" s="75">
        <v>852643.29</v>
      </c>
      <c r="E6" s="74">
        <f>2335598.5+1619.56+16500</f>
        <v>2353718.06</v>
      </c>
      <c r="F6" s="74">
        <f>1247375+750</f>
        <v>1248125</v>
      </c>
      <c r="G6" s="75">
        <v>687067</v>
      </c>
      <c r="H6" s="73">
        <v>12130315.529999999</v>
      </c>
      <c r="I6" s="73">
        <f>151760-120</f>
        <v>151640</v>
      </c>
      <c r="J6" s="73">
        <v>5315377.13</v>
      </c>
      <c r="K6" s="75">
        <f>SUM(B6:J6)</f>
        <v>25273389.459999997</v>
      </c>
    </row>
    <row r="7" spans="1:11" x14ac:dyDescent="0.2">
      <c r="A7" s="69" t="s">
        <v>5</v>
      </c>
      <c r="B7" s="77"/>
      <c r="C7" s="78"/>
      <c r="D7" s="79"/>
      <c r="E7" s="78"/>
      <c r="F7" s="78"/>
      <c r="G7" s="79"/>
      <c r="H7" s="77"/>
      <c r="I7" s="77"/>
      <c r="J7" s="77"/>
      <c r="K7" s="79"/>
    </row>
    <row r="8" spans="1:11" x14ac:dyDescent="0.2">
      <c r="A8" s="69" t="s">
        <v>77</v>
      </c>
      <c r="B8" s="77"/>
      <c r="C8" s="80">
        <v>37936.14</v>
      </c>
      <c r="D8" s="81"/>
      <c r="E8" s="80"/>
      <c r="F8" s="80"/>
      <c r="G8" s="79">
        <v>59510.400000000001</v>
      </c>
      <c r="H8" s="77">
        <v>535202.13</v>
      </c>
      <c r="I8" s="77">
        <v>26612</v>
      </c>
      <c r="J8" s="77"/>
      <c r="K8" s="79">
        <f t="shared" ref="K8:K14" si="0">SUM(B8:J8)</f>
        <v>659260.67000000004</v>
      </c>
    </row>
    <row r="9" spans="1:11" x14ac:dyDescent="0.2">
      <c r="A9" s="69" t="s">
        <v>78</v>
      </c>
      <c r="B9" s="77">
        <v>426422.28</v>
      </c>
      <c r="C9" s="80">
        <v>626944.4</v>
      </c>
      <c r="D9" s="81"/>
      <c r="E9" s="80"/>
      <c r="F9" s="80"/>
      <c r="G9" s="79">
        <v>184065.44</v>
      </c>
      <c r="H9" s="77">
        <v>11290106.539999999</v>
      </c>
      <c r="I9" s="77">
        <v>98350</v>
      </c>
      <c r="J9" s="77"/>
      <c r="K9" s="79">
        <f t="shared" si="0"/>
        <v>12625888.66</v>
      </c>
    </row>
    <row r="10" spans="1:11" x14ac:dyDescent="0.2">
      <c r="A10" s="69" t="s">
        <v>79</v>
      </c>
      <c r="B10" s="77">
        <f t="shared" ref="B10:J10" si="1">B8+B9</f>
        <v>426422.28</v>
      </c>
      <c r="C10" s="82">
        <f t="shared" si="1"/>
        <v>664880.54</v>
      </c>
      <c r="D10" s="77">
        <f t="shared" si="1"/>
        <v>0</v>
      </c>
      <c r="E10" s="82">
        <f t="shared" si="1"/>
        <v>0</v>
      </c>
      <c r="F10" s="82">
        <f t="shared" si="1"/>
        <v>0</v>
      </c>
      <c r="G10" s="77">
        <f t="shared" si="1"/>
        <v>243575.84</v>
      </c>
      <c r="H10" s="77">
        <f t="shared" si="1"/>
        <v>11825308.67</v>
      </c>
      <c r="I10" s="77">
        <f t="shared" si="1"/>
        <v>124962</v>
      </c>
      <c r="J10" s="77">
        <f t="shared" si="1"/>
        <v>0</v>
      </c>
      <c r="K10" s="79">
        <f t="shared" si="0"/>
        <v>13285149.33</v>
      </c>
    </row>
    <row r="11" spans="1:11" s="72" customFormat="1" x14ac:dyDescent="0.2">
      <c r="A11" s="69" t="s">
        <v>80</v>
      </c>
      <c r="B11" s="77">
        <v>0</v>
      </c>
      <c r="C11" s="80">
        <v>7172.5</v>
      </c>
      <c r="D11" s="81">
        <v>0</v>
      </c>
      <c r="E11" s="80">
        <v>0</v>
      </c>
      <c r="F11" s="80">
        <v>0</v>
      </c>
      <c r="G11" s="79">
        <v>86560.51</v>
      </c>
      <c r="H11" s="77">
        <v>353634.63</v>
      </c>
      <c r="I11" s="77">
        <v>18422</v>
      </c>
      <c r="J11" s="77"/>
      <c r="K11" s="79">
        <f t="shared" si="0"/>
        <v>465789.64</v>
      </c>
    </row>
    <row r="12" spans="1:11" x14ac:dyDescent="0.2">
      <c r="A12" s="69" t="s">
        <v>81</v>
      </c>
      <c r="B12" s="77">
        <f>B10-B11</f>
        <v>426422.28</v>
      </c>
      <c r="C12" s="82">
        <f t="shared" ref="C12:J12" si="2">C10-C11</f>
        <v>657708.04</v>
      </c>
      <c r="D12" s="77">
        <v>83914.2</v>
      </c>
      <c r="E12" s="82">
        <f t="shared" si="2"/>
        <v>0</v>
      </c>
      <c r="F12" s="82">
        <f t="shared" si="2"/>
        <v>0</v>
      </c>
      <c r="G12" s="77">
        <f>G10-G11</f>
        <v>157015.33000000002</v>
      </c>
      <c r="H12" s="77">
        <f t="shared" si="2"/>
        <v>11471674.039999999</v>
      </c>
      <c r="I12" s="77">
        <f t="shared" si="2"/>
        <v>106540</v>
      </c>
      <c r="J12" s="77">
        <f t="shared" si="2"/>
        <v>0</v>
      </c>
      <c r="K12" s="79">
        <f t="shared" si="0"/>
        <v>12903273.889999999</v>
      </c>
    </row>
    <row r="13" spans="1:11" x14ac:dyDescent="0.2">
      <c r="A13" s="69" t="s">
        <v>82</v>
      </c>
      <c r="B13" s="77"/>
      <c r="C13" s="80"/>
      <c r="D13" s="81"/>
      <c r="E13" s="80"/>
      <c r="F13" s="80"/>
      <c r="G13" s="79">
        <v>143168</v>
      </c>
      <c r="H13" s="77"/>
      <c r="I13" s="77"/>
      <c r="J13" s="77"/>
      <c r="K13" s="79">
        <f t="shared" si="0"/>
        <v>143168</v>
      </c>
    </row>
    <row r="14" spans="1:11" x14ac:dyDescent="0.2">
      <c r="A14" s="83" t="s">
        <v>5</v>
      </c>
      <c r="B14" s="84">
        <f>B13+B12</f>
        <v>426422.28</v>
      </c>
      <c r="C14" s="85">
        <f t="shared" ref="C14:I14" si="3">C13+C12</f>
        <v>657708.04</v>
      </c>
      <c r="D14" s="84">
        <f t="shared" si="3"/>
        <v>83914.2</v>
      </c>
      <c r="E14" s="85">
        <f t="shared" si="3"/>
        <v>0</v>
      </c>
      <c r="F14" s="85">
        <f t="shared" si="3"/>
        <v>0</v>
      </c>
      <c r="G14" s="84">
        <f t="shared" si="3"/>
        <v>300183.33</v>
      </c>
      <c r="H14" s="84">
        <f t="shared" si="3"/>
        <v>11471674.039999999</v>
      </c>
      <c r="I14" s="84">
        <f t="shared" si="3"/>
        <v>106540</v>
      </c>
      <c r="J14" s="84">
        <v>3464769.26</v>
      </c>
      <c r="K14" s="86">
        <f t="shared" si="0"/>
        <v>16511211.149999999</v>
      </c>
    </row>
    <row r="15" spans="1:11" s="72" customFormat="1" x14ac:dyDescent="0.2">
      <c r="A15" s="87" t="s">
        <v>13</v>
      </c>
      <c r="B15" s="88">
        <f>B6-B14</f>
        <v>702876.52</v>
      </c>
      <c r="C15" s="89">
        <f t="shared" ref="C15:K15" si="4">C6-C14</f>
        <v>747496.60999999987</v>
      </c>
      <c r="D15" s="88">
        <f t="shared" si="4"/>
        <v>768729.09000000008</v>
      </c>
      <c r="E15" s="89">
        <f t="shared" si="4"/>
        <v>2353718.06</v>
      </c>
      <c r="F15" s="89">
        <f t="shared" si="4"/>
        <v>1248125</v>
      </c>
      <c r="G15" s="88">
        <f t="shared" si="4"/>
        <v>386883.67</v>
      </c>
      <c r="H15" s="88">
        <f t="shared" si="4"/>
        <v>658641.49000000022</v>
      </c>
      <c r="I15" s="88">
        <f t="shared" si="4"/>
        <v>45100</v>
      </c>
      <c r="J15" s="88">
        <f>J6-J14</f>
        <v>1850607.87</v>
      </c>
      <c r="K15" s="88">
        <f t="shared" si="4"/>
        <v>8762178.3099999987</v>
      </c>
    </row>
    <row r="16" spans="1:11" x14ac:dyDescent="0.2">
      <c r="A16" s="70" t="s">
        <v>14</v>
      </c>
      <c r="B16" s="77"/>
      <c r="C16" s="80"/>
      <c r="D16" s="81"/>
      <c r="E16" s="80"/>
      <c r="F16" s="80"/>
      <c r="G16" s="79"/>
      <c r="H16" s="77"/>
      <c r="I16" s="77"/>
      <c r="J16" s="77"/>
      <c r="K16" s="79"/>
    </row>
    <row r="17" spans="1:11" s="95" customFormat="1" ht="15" x14ac:dyDescent="0.2">
      <c r="A17" s="90" t="s">
        <v>83</v>
      </c>
      <c r="B17" s="91">
        <v>54666.18</v>
      </c>
      <c r="C17" s="92">
        <v>225604.18</v>
      </c>
      <c r="D17" s="93">
        <v>12054.58</v>
      </c>
      <c r="E17" s="92">
        <v>179379.5</v>
      </c>
      <c r="F17" s="92">
        <v>100648</v>
      </c>
      <c r="G17" s="94">
        <v>14365.78</v>
      </c>
      <c r="H17" s="91">
        <f>241611+37825</f>
        <v>279436</v>
      </c>
      <c r="I17" s="91">
        <v>12482.25</v>
      </c>
      <c r="J17" s="91">
        <v>297384</v>
      </c>
      <c r="K17" s="94">
        <f t="shared" ref="K17:K32" si="5">SUM(B17:J17)</f>
        <v>1176020.47</v>
      </c>
    </row>
    <row r="18" spans="1:11" s="95" customFormat="1" ht="15" x14ac:dyDescent="0.25">
      <c r="A18" s="96" t="s">
        <v>84</v>
      </c>
      <c r="B18" s="91">
        <v>539</v>
      </c>
      <c r="C18" s="97">
        <v>15991</v>
      </c>
      <c r="D18" s="93"/>
      <c r="E18" s="92">
        <v>11474.93</v>
      </c>
      <c r="F18" s="92">
        <f>5319.6+462</f>
        <v>5781.6</v>
      </c>
      <c r="G18" s="94">
        <v>539</v>
      </c>
      <c r="H18" s="91">
        <v>5961</v>
      </c>
      <c r="I18" s="91"/>
      <c r="J18" s="91">
        <v>80252.039999999994</v>
      </c>
      <c r="K18" s="94">
        <f t="shared" si="5"/>
        <v>120538.56999999999</v>
      </c>
    </row>
    <row r="19" spans="1:11" s="95" customFormat="1" ht="15" x14ac:dyDescent="0.25">
      <c r="A19" s="96" t="s">
        <v>85</v>
      </c>
      <c r="B19" s="91">
        <f>3789.91+3206.25</f>
        <v>6996.16</v>
      </c>
      <c r="C19" s="92">
        <f>17453.86+18237.5</f>
        <v>35691.360000000001</v>
      </c>
      <c r="D19" s="93">
        <v>1632.94</v>
      </c>
      <c r="E19" s="92">
        <f>14948.24+11989.58</f>
        <v>26937.82</v>
      </c>
      <c r="F19" s="92">
        <f>7044.45+5500</f>
        <v>12544.45</v>
      </c>
      <c r="G19" s="94">
        <f>3268.75+6520.62</f>
        <v>9789.369999999999</v>
      </c>
      <c r="H19" s="91">
        <f>10239.13+8218.75</f>
        <v>18457.879999999997</v>
      </c>
      <c r="I19" s="91">
        <f>1319.45+837</f>
        <v>2156.4499999999998</v>
      </c>
      <c r="J19" s="91">
        <f>35028.67</f>
        <v>35028.67</v>
      </c>
      <c r="K19" s="94">
        <f t="shared" si="5"/>
        <v>149235.09999999998</v>
      </c>
    </row>
    <row r="20" spans="1:11" s="95" customFormat="1" ht="15" x14ac:dyDescent="0.25">
      <c r="A20" s="98" t="s">
        <v>86</v>
      </c>
      <c r="B20" s="91">
        <v>169.5</v>
      </c>
      <c r="C20" s="92">
        <v>3702</v>
      </c>
      <c r="D20" s="93">
        <v>154.5</v>
      </c>
      <c r="E20" s="92">
        <v>127.5</v>
      </c>
      <c r="F20" s="92">
        <v>120</v>
      </c>
      <c r="G20" s="94">
        <v>747</v>
      </c>
      <c r="H20" s="91">
        <v>1297.5</v>
      </c>
      <c r="I20" s="91">
        <v>82.5</v>
      </c>
      <c r="J20" s="91"/>
      <c r="K20" s="94">
        <f t="shared" si="5"/>
        <v>6400.5</v>
      </c>
    </row>
    <row r="21" spans="1:11" s="95" customFormat="1" ht="15" x14ac:dyDescent="0.2">
      <c r="A21" s="99" t="s">
        <v>87</v>
      </c>
      <c r="B21" s="91">
        <v>9463.7000000000007</v>
      </c>
      <c r="C21" s="92">
        <v>19059.900000000001</v>
      </c>
      <c r="D21" s="93"/>
      <c r="E21" s="92">
        <f>1897.5+113976.47</f>
        <v>115873.97</v>
      </c>
      <c r="F21" s="92">
        <f>600+23621.25</f>
        <v>24221.25</v>
      </c>
      <c r="G21" s="94"/>
      <c r="H21" s="91">
        <v>550</v>
      </c>
      <c r="I21" s="91"/>
      <c r="J21" s="91">
        <v>102980.4</v>
      </c>
      <c r="K21" s="94">
        <f t="shared" si="5"/>
        <v>272149.21999999997</v>
      </c>
    </row>
    <row r="22" spans="1:11" s="95" customFormat="1" ht="15" x14ac:dyDescent="0.2">
      <c r="A22" s="100" t="s">
        <v>88</v>
      </c>
      <c r="B22" s="91">
        <v>5437.5</v>
      </c>
      <c r="C22" s="92">
        <v>13000</v>
      </c>
      <c r="D22" s="93">
        <f>4717+976.5</f>
        <v>5693.5</v>
      </c>
      <c r="E22" s="92">
        <f>15437.5+8963</f>
        <v>24400.5</v>
      </c>
      <c r="F22" s="92">
        <v>10375</v>
      </c>
      <c r="G22" s="94">
        <v>5437.5</v>
      </c>
      <c r="H22" s="91">
        <v>13000</v>
      </c>
      <c r="I22" s="91"/>
      <c r="J22" s="91">
        <v>25000</v>
      </c>
      <c r="K22" s="94">
        <f t="shared" si="5"/>
        <v>102344</v>
      </c>
    </row>
    <row r="23" spans="1:11" s="95" customFormat="1" ht="15" x14ac:dyDescent="0.25">
      <c r="A23" s="98" t="s">
        <v>89</v>
      </c>
      <c r="B23" s="91"/>
      <c r="C23" s="92"/>
      <c r="D23" s="93">
        <v>27225</v>
      </c>
      <c r="E23" s="92"/>
      <c r="F23" s="92"/>
      <c r="G23" s="94"/>
      <c r="H23" s="91"/>
      <c r="I23" s="91"/>
      <c r="J23" s="91"/>
      <c r="K23" s="94">
        <f t="shared" si="5"/>
        <v>27225</v>
      </c>
    </row>
    <row r="24" spans="1:11" s="95" customFormat="1" ht="15" x14ac:dyDescent="0.25">
      <c r="A24" s="98" t="s">
        <v>90</v>
      </c>
      <c r="B24" s="91"/>
      <c r="C24" s="92">
        <v>12590.96</v>
      </c>
      <c r="D24" s="93"/>
      <c r="E24" s="92">
        <v>25289</v>
      </c>
      <c r="F24" s="92"/>
      <c r="G24" s="94"/>
      <c r="H24" s="91">
        <v>16330.39</v>
      </c>
      <c r="I24" s="91"/>
      <c r="J24" s="91"/>
      <c r="K24" s="94">
        <f t="shared" si="5"/>
        <v>54210.35</v>
      </c>
    </row>
    <row r="25" spans="1:11" s="95" customFormat="1" ht="15" x14ac:dyDescent="0.25">
      <c r="A25" s="98" t="s">
        <v>91</v>
      </c>
      <c r="B25" s="91"/>
      <c r="C25" s="92"/>
      <c r="D25" s="93"/>
      <c r="E25" s="92">
        <v>14300</v>
      </c>
      <c r="F25" s="92">
        <v>18560.68</v>
      </c>
      <c r="G25" s="94"/>
      <c r="H25" s="91"/>
      <c r="I25" s="91"/>
      <c r="J25" s="91"/>
      <c r="K25" s="94">
        <f t="shared" si="5"/>
        <v>32860.68</v>
      </c>
    </row>
    <row r="26" spans="1:11" s="95" customFormat="1" ht="15" x14ac:dyDescent="0.25">
      <c r="A26" s="101" t="s">
        <v>92</v>
      </c>
      <c r="B26" s="91">
        <v>2320</v>
      </c>
      <c r="C26" s="92">
        <v>1764</v>
      </c>
      <c r="D26" s="93"/>
      <c r="E26" s="92"/>
      <c r="F26" s="92">
        <v>13248</v>
      </c>
      <c r="G26" s="94"/>
      <c r="H26" s="91"/>
      <c r="I26" s="91"/>
      <c r="J26" s="91"/>
      <c r="K26" s="94">
        <f t="shared" si="5"/>
        <v>17332</v>
      </c>
    </row>
    <row r="27" spans="1:11" s="95" customFormat="1" ht="15" x14ac:dyDescent="0.25">
      <c r="A27" s="101" t="s">
        <v>93</v>
      </c>
      <c r="B27" s="91">
        <v>26568.49</v>
      </c>
      <c r="C27" s="92">
        <v>25982.57</v>
      </c>
      <c r="D27" s="93"/>
      <c r="E27" s="92">
        <v>213373.36</v>
      </c>
      <c r="F27" s="92">
        <v>70907.520000000004</v>
      </c>
      <c r="G27" s="94">
        <v>8155.32</v>
      </c>
      <c r="H27" s="91">
        <v>84580.17</v>
      </c>
      <c r="I27" s="91"/>
      <c r="J27" s="91"/>
      <c r="K27" s="94">
        <f t="shared" si="5"/>
        <v>429567.43</v>
      </c>
    </row>
    <row r="28" spans="1:11" s="95" customFormat="1" ht="15" x14ac:dyDescent="0.25">
      <c r="A28" s="101" t="s">
        <v>94</v>
      </c>
      <c r="B28" s="91">
        <v>2889</v>
      </c>
      <c r="C28" s="92">
        <v>16669.8</v>
      </c>
      <c r="D28" s="93">
        <v>8664</v>
      </c>
      <c r="E28" s="92">
        <f>1881+8608.2+17405.16+45831.72</f>
        <v>73726.080000000002</v>
      </c>
      <c r="F28" s="92">
        <v>46046.94</v>
      </c>
      <c r="G28" s="94">
        <v>10934.04</v>
      </c>
      <c r="H28" s="91">
        <v>21732.36</v>
      </c>
      <c r="I28" s="91"/>
      <c r="J28" s="91">
        <v>35558.160000000003</v>
      </c>
      <c r="K28" s="94">
        <f t="shared" si="5"/>
        <v>216220.38000000003</v>
      </c>
    </row>
    <row r="29" spans="1:11" s="95" customFormat="1" ht="15" x14ac:dyDescent="0.25">
      <c r="A29" s="101" t="s">
        <v>95</v>
      </c>
      <c r="B29" s="91"/>
      <c r="C29" s="92"/>
      <c r="D29" s="93"/>
      <c r="E29" s="92">
        <v>585000</v>
      </c>
      <c r="F29" s="92"/>
      <c r="G29" s="94"/>
      <c r="H29" s="91"/>
      <c r="I29" s="91"/>
      <c r="J29" s="91"/>
      <c r="K29" s="94">
        <f t="shared" si="5"/>
        <v>585000</v>
      </c>
    </row>
    <row r="30" spans="1:11" s="95" customFormat="1" ht="15" x14ac:dyDescent="0.25">
      <c r="A30" s="101" t="s">
        <v>96</v>
      </c>
      <c r="B30" s="91">
        <v>24311</v>
      </c>
      <c r="C30" s="92">
        <v>34321</v>
      </c>
      <c r="D30" s="93"/>
      <c r="E30" s="92"/>
      <c r="F30" s="92"/>
      <c r="G30" s="94"/>
      <c r="H30" s="91"/>
      <c r="I30" s="91"/>
      <c r="J30" s="91">
        <f>1900+131762</f>
        <v>133662</v>
      </c>
      <c r="K30" s="94">
        <f t="shared" si="5"/>
        <v>192294</v>
      </c>
    </row>
    <row r="31" spans="1:11" s="95" customFormat="1" ht="15" x14ac:dyDescent="0.25">
      <c r="A31" s="101" t="s">
        <v>48</v>
      </c>
      <c r="B31" s="91"/>
      <c r="C31" s="92"/>
      <c r="D31" s="93">
        <v>46325.62</v>
      </c>
      <c r="E31" s="92"/>
      <c r="F31" s="92"/>
      <c r="G31" s="94"/>
      <c r="H31" s="91"/>
      <c r="I31" s="91"/>
      <c r="J31" s="91"/>
      <c r="K31" s="94">
        <f t="shared" si="5"/>
        <v>46325.62</v>
      </c>
    </row>
    <row r="32" spans="1:11" s="95" customFormat="1" ht="15" x14ac:dyDescent="0.25">
      <c r="A32" s="101" t="s">
        <v>97</v>
      </c>
      <c r="B32" s="91"/>
      <c r="C32" s="92"/>
      <c r="D32" s="93">
        <v>337.5</v>
      </c>
      <c r="E32" s="92">
        <f>119855+807.5</f>
        <v>120662.5</v>
      </c>
      <c r="F32" s="92">
        <v>102039.6</v>
      </c>
      <c r="G32" s="94"/>
      <c r="H32" s="91"/>
      <c r="I32" s="91">
        <v>352</v>
      </c>
      <c r="J32" s="91">
        <v>1929</v>
      </c>
      <c r="K32" s="94">
        <f t="shared" si="5"/>
        <v>225320.6</v>
      </c>
    </row>
    <row r="33" spans="1:11" s="95" customFormat="1" ht="15" x14ac:dyDescent="0.25">
      <c r="A33" s="102" t="s">
        <v>31</v>
      </c>
      <c r="B33" s="103">
        <f>SUM(B17:B32)</f>
        <v>133360.53</v>
      </c>
      <c r="C33" s="104">
        <f>SUM(C17:C32)</f>
        <v>404376.77</v>
      </c>
      <c r="D33" s="105">
        <f>SUM(D17:D32)</f>
        <v>102087.64000000001</v>
      </c>
      <c r="E33" s="104">
        <f t="shared" ref="E33:J33" si="6">SUM(E17:E32)</f>
        <v>1390545.16</v>
      </c>
      <c r="F33" s="104">
        <f t="shared" si="6"/>
        <v>404493.04000000004</v>
      </c>
      <c r="G33" s="105">
        <f t="shared" si="6"/>
        <v>49968.01</v>
      </c>
      <c r="H33" s="105">
        <f t="shared" si="6"/>
        <v>441345.3</v>
      </c>
      <c r="I33" s="105">
        <f t="shared" si="6"/>
        <v>15073.2</v>
      </c>
      <c r="J33" s="105">
        <f t="shared" si="6"/>
        <v>711794.27</v>
      </c>
      <c r="K33" s="105">
        <f>SUM(K17:K32)</f>
        <v>3653043.9200000004</v>
      </c>
    </row>
    <row r="34" spans="1:11" s="109" customFormat="1" ht="15" x14ac:dyDescent="0.25">
      <c r="A34" s="106" t="s">
        <v>32</v>
      </c>
      <c r="B34" s="107">
        <f t="shared" ref="B34:K34" si="7">B15-B33</f>
        <v>569515.99</v>
      </c>
      <c r="C34" s="108">
        <f t="shared" si="7"/>
        <v>343119.83999999985</v>
      </c>
      <c r="D34" s="107">
        <f t="shared" si="7"/>
        <v>666641.45000000007</v>
      </c>
      <c r="E34" s="108">
        <f t="shared" si="7"/>
        <v>963172.90000000014</v>
      </c>
      <c r="F34" s="108">
        <f t="shared" si="7"/>
        <v>843631.96</v>
      </c>
      <c r="G34" s="107">
        <f t="shared" si="7"/>
        <v>336915.66</v>
      </c>
      <c r="H34" s="107">
        <f t="shared" si="7"/>
        <v>217296.19000000024</v>
      </c>
      <c r="I34" s="107">
        <f t="shared" si="7"/>
        <v>30026.799999999999</v>
      </c>
      <c r="J34" s="107">
        <f t="shared" si="7"/>
        <v>1138813.6000000001</v>
      </c>
      <c r="K34" s="107">
        <f t="shared" si="7"/>
        <v>5109134.3899999987</v>
      </c>
    </row>
    <row r="35" spans="1:11" s="113" customFormat="1" ht="15" x14ac:dyDescent="0.2">
      <c r="A35" s="110" t="s">
        <v>98</v>
      </c>
      <c r="B35" s="111">
        <v>0</v>
      </c>
      <c r="C35" s="112">
        <v>0</v>
      </c>
      <c r="D35" s="111">
        <v>0</v>
      </c>
      <c r="E35" s="112">
        <v>0</v>
      </c>
      <c r="F35" s="112">
        <v>0</v>
      </c>
      <c r="G35" s="111">
        <v>0</v>
      </c>
      <c r="H35" s="111"/>
      <c r="I35" s="111">
        <v>0</v>
      </c>
      <c r="J35" s="111"/>
      <c r="K35" s="111">
        <f>SUM(B35:J35)</f>
        <v>0</v>
      </c>
    </row>
    <row r="36" spans="1:11" s="95" customFormat="1" ht="15" x14ac:dyDescent="0.25">
      <c r="A36" s="114" t="s">
        <v>34</v>
      </c>
      <c r="B36" s="115">
        <f t="shared" ref="B36:J36" si="8">B34+B35</f>
        <v>569515.99</v>
      </c>
      <c r="C36" s="116">
        <f t="shared" si="8"/>
        <v>343119.83999999985</v>
      </c>
      <c r="D36" s="115">
        <f t="shared" si="8"/>
        <v>666641.45000000007</v>
      </c>
      <c r="E36" s="116">
        <f t="shared" si="8"/>
        <v>963172.90000000014</v>
      </c>
      <c r="F36" s="116">
        <f t="shared" si="8"/>
        <v>843631.96</v>
      </c>
      <c r="G36" s="115">
        <f t="shared" si="8"/>
        <v>336915.66</v>
      </c>
      <c r="H36" s="115">
        <f t="shared" si="8"/>
        <v>217296.19000000024</v>
      </c>
      <c r="I36" s="115">
        <f t="shared" si="8"/>
        <v>30026.799999999999</v>
      </c>
      <c r="J36" s="115">
        <f t="shared" si="8"/>
        <v>1138813.6000000001</v>
      </c>
      <c r="K36" s="115">
        <f>K34+K35</f>
        <v>5109134.3899999987</v>
      </c>
    </row>
    <row r="37" spans="1:11" s="95" customFormat="1" ht="15" x14ac:dyDescent="0.25">
      <c r="A37" s="117" t="s">
        <v>99</v>
      </c>
      <c r="B37" s="91"/>
      <c r="C37" s="92"/>
      <c r="D37" s="93"/>
      <c r="E37" s="92"/>
      <c r="F37" s="92"/>
      <c r="G37" s="94"/>
      <c r="H37" s="91"/>
      <c r="I37" s="91"/>
      <c r="J37" s="91"/>
      <c r="K37" s="94"/>
    </row>
    <row r="38" spans="1:11" s="83" customFormat="1" x14ac:dyDescent="0.2">
      <c r="A38" s="118" t="s">
        <v>100</v>
      </c>
      <c r="B38" s="77">
        <v>715.75</v>
      </c>
      <c r="C38" s="82">
        <v>396</v>
      </c>
      <c r="D38" s="77">
        <v>6451.25</v>
      </c>
      <c r="E38" s="82">
        <v>4084</v>
      </c>
      <c r="F38" s="82">
        <v>5493.56</v>
      </c>
      <c r="G38" s="77">
        <v>3034.99</v>
      </c>
      <c r="H38" s="77">
        <v>5726.1</v>
      </c>
      <c r="I38" s="77">
        <v>763.5</v>
      </c>
      <c r="J38" s="77">
        <v>2584.5</v>
      </c>
      <c r="K38" s="77">
        <f t="shared" ref="K38:K44" si="9">SUM(B38:J38)</f>
        <v>29249.65</v>
      </c>
    </row>
    <row r="39" spans="1:11" x14ac:dyDescent="0.2">
      <c r="A39" s="119" t="s">
        <v>101</v>
      </c>
      <c r="B39" s="77">
        <v>257153</v>
      </c>
      <c r="C39" s="80">
        <v>80351.5</v>
      </c>
      <c r="D39" s="81">
        <v>246689.9</v>
      </c>
      <c r="E39" s="80">
        <v>151616</v>
      </c>
      <c r="F39" s="80">
        <v>165639</v>
      </c>
      <c r="G39" s="79">
        <v>139858</v>
      </c>
      <c r="H39" s="77">
        <v>34541.5</v>
      </c>
      <c r="I39" s="77"/>
      <c r="J39" s="77">
        <v>544736.5</v>
      </c>
      <c r="K39" s="77">
        <f t="shared" si="9"/>
        <v>1620585.4</v>
      </c>
    </row>
    <row r="40" spans="1:11" x14ac:dyDescent="0.2">
      <c r="A40" s="119" t="s">
        <v>19</v>
      </c>
      <c r="B40" s="77">
        <v>84345.86</v>
      </c>
      <c r="C40" s="80">
        <v>28492.18</v>
      </c>
      <c r="D40" s="81">
        <v>65242.76</v>
      </c>
      <c r="E40" s="80">
        <v>48861.5</v>
      </c>
      <c r="F40" s="80">
        <v>50694.26</v>
      </c>
      <c r="G40" s="79">
        <v>43632.959999999999</v>
      </c>
      <c r="H40" s="77">
        <v>11932.48</v>
      </c>
      <c r="I40" s="77"/>
      <c r="J40" s="77"/>
      <c r="K40" s="77">
        <f t="shared" si="9"/>
        <v>333202</v>
      </c>
    </row>
    <row r="41" spans="1:11" x14ac:dyDescent="0.2">
      <c r="A41" s="119" t="s">
        <v>102</v>
      </c>
      <c r="B41" s="77"/>
      <c r="C41" s="80"/>
      <c r="D41" s="81">
        <v>3804</v>
      </c>
      <c r="E41" s="80">
        <v>23298</v>
      </c>
      <c r="F41" s="80">
        <v>22009.5</v>
      </c>
      <c r="G41" s="79">
        <v>2148</v>
      </c>
      <c r="H41" s="77">
        <v>2148</v>
      </c>
      <c r="I41" s="77"/>
      <c r="J41" s="77">
        <v>5650</v>
      </c>
      <c r="K41" s="77">
        <f t="shared" si="9"/>
        <v>59057.5</v>
      </c>
    </row>
    <row r="42" spans="1:11" x14ac:dyDescent="0.2">
      <c r="A42" s="119" t="s">
        <v>103</v>
      </c>
      <c r="B42" s="77"/>
      <c r="C42" s="80">
        <v>11194.63</v>
      </c>
      <c r="D42" s="81">
        <v>2262.96</v>
      </c>
      <c r="E42" s="80"/>
      <c r="F42" s="80">
        <v>14188</v>
      </c>
      <c r="G42" s="79"/>
      <c r="H42" s="77"/>
      <c r="I42" s="77">
        <v>2262.96</v>
      </c>
      <c r="J42" s="77">
        <v>38325.24</v>
      </c>
      <c r="K42" s="77">
        <f t="shared" si="9"/>
        <v>68233.789999999994</v>
      </c>
    </row>
    <row r="43" spans="1:11" x14ac:dyDescent="0.2">
      <c r="A43" s="118" t="s">
        <v>45</v>
      </c>
      <c r="B43" s="77">
        <v>24000</v>
      </c>
      <c r="C43" s="80">
        <v>19920</v>
      </c>
      <c r="D43" s="81">
        <v>26400</v>
      </c>
      <c r="E43" s="80"/>
      <c r="F43" s="80">
        <v>84480</v>
      </c>
      <c r="G43" s="79">
        <v>3000</v>
      </c>
      <c r="H43" s="77">
        <v>25260</v>
      </c>
      <c r="I43" s="77"/>
      <c r="J43" s="77">
        <v>28800</v>
      </c>
      <c r="K43" s="77">
        <f t="shared" si="9"/>
        <v>211860</v>
      </c>
    </row>
    <row r="44" spans="1:11" x14ac:dyDescent="0.2">
      <c r="A44" s="120" t="s">
        <v>104</v>
      </c>
      <c r="B44" s="73"/>
      <c r="C44" s="121"/>
      <c r="D44" s="122"/>
      <c r="E44" s="121">
        <v>325320</v>
      </c>
      <c r="F44" s="121"/>
      <c r="G44" s="75"/>
      <c r="H44" s="73"/>
      <c r="I44" s="73"/>
      <c r="J44" s="73"/>
      <c r="K44" s="73">
        <f t="shared" si="9"/>
        <v>325320</v>
      </c>
    </row>
    <row r="45" spans="1:11" s="95" customFormat="1" ht="15" x14ac:dyDescent="0.25">
      <c r="A45" s="114" t="s">
        <v>37</v>
      </c>
      <c r="B45" s="91">
        <f t="shared" ref="B45:K45" si="10">SUM(B38:B44)</f>
        <v>366214.61</v>
      </c>
      <c r="C45" s="123">
        <f t="shared" si="10"/>
        <v>140354.31</v>
      </c>
      <c r="D45" s="91">
        <f t="shared" si="10"/>
        <v>350850.87</v>
      </c>
      <c r="E45" s="123">
        <f t="shared" si="10"/>
        <v>553179.5</v>
      </c>
      <c r="F45" s="123">
        <f t="shared" si="10"/>
        <v>342504.32</v>
      </c>
      <c r="G45" s="91">
        <f t="shared" si="10"/>
        <v>191673.94999999998</v>
      </c>
      <c r="H45" s="91">
        <f t="shared" si="10"/>
        <v>79608.08</v>
      </c>
      <c r="I45" s="91">
        <f t="shared" si="10"/>
        <v>3026.46</v>
      </c>
      <c r="J45" s="91">
        <f t="shared" si="10"/>
        <v>620096.24</v>
      </c>
      <c r="K45" s="91">
        <f t="shared" si="10"/>
        <v>2647508.34</v>
      </c>
    </row>
    <row r="46" spans="1:11" s="95" customFormat="1" ht="15.75" thickBot="1" x14ac:dyDescent="0.3">
      <c r="A46" s="124" t="s">
        <v>105</v>
      </c>
      <c r="B46" s="125">
        <f>B36-B45</f>
        <v>203301.38</v>
      </c>
      <c r="C46" s="125">
        <f t="shared" ref="C46:J46" si="11">C36-C45</f>
        <v>202765.52999999985</v>
      </c>
      <c r="D46" s="125">
        <f t="shared" si="11"/>
        <v>315790.58000000007</v>
      </c>
      <c r="E46" s="125">
        <f t="shared" si="11"/>
        <v>409993.40000000014</v>
      </c>
      <c r="F46" s="125">
        <f t="shared" si="11"/>
        <v>501127.63999999996</v>
      </c>
      <c r="G46" s="125">
        <f t="shared" si="11"/>
        <v>145241.71</v>
      </c>
      <c r="H46" s="125">
        <f t="shared" si="11"/>
        <v>137688.11000000022</v>
      </c>
      <c r="I46" s="125">
        <f t="shared" si="11"/>
        <v>27000.34</v>
      </c>
      <c r="J46" s="125">
        <f t="shared" si="11"/>
        <v>518717.3600000001</v>
      </c>
      <c r="K46" s="125">
        <f>K36-K45</f>
        <v>2461626.0499999989</v>
      </c>
    </row>
    <row r="47" spans="1:11" s="95" customFormat="1" ht="16.5" thickTop="1" thickBot="1" x14ac:dyDescent="0.3">
      <c r="A47" s="126" t="s">
        <v>66</v>
      </c>
      <c r="B47" s="127">
        <f t="shared" ref="B47:J47" si="12">B46/(B45+B33+B14)</f>
        <v>0.21954853826698567</v>
      </c>
      <c r="C47" s="128">
        <f t="shared" si="12"/>
        <v>0.16862852066888828</v>
      </c>
      <c r="D47" s="128">
        <f t="shared" si="12"/>
        <v>0.58822573513692444</v>
      </c>
      <c r="E47" s="128">
        <f t="shared" si="12"/>
        <v>0.21093183023155149</v>
      </c>
      <c r="F47" s="128">
        <f t="shared" si="12"/>
        <v>0.67085597196755808</v>
      </c>
      <c r="G47" s="128">
        <f t="shared" si="12"/>
        <v>0.2680600420109589</v>
      </c>
      <c r="H47" s="128">
        <f t="shared" si="12"/>
        <v>1.148106292123934E-2</v>
      </c>
      <c r="I47" s="128">
        <f t="shared" si="12"/>
        <v>0.21662719554915344</v>
      </c>
      <c r="J47" s="128">
        <f t="shared" si="12"/>
        <v>0.10814137021855109</v>
      </c>
      <c r="K47" s="128">
        <f>K46/(K45+K33+K14)</f>
        <v>0.10791037964741014</v>
      </c>
    </row>
    <row r="48" spans="1:11" ht="13.5" thickTop="1" x14ac:dyDescent="0.2">
      <c r="A48" s="129"/>
      <c r="B48" s="130"/>
      <c r="C48" s="131"/>
      <c r="D48" s="131"/>
      <c r="E48" s="131"/>
      <c r="G48" s="132"/>
      <c r="H48" s="131" t="s">
        <v>50</v>
      </c>
      <c r="I48" s="131"/>
      <c r="J48" s="131"/>
      <c r="K48" s="131"/>
    </row>
    <row r="49" spans="1:11" x14ac:dyDescent="0.2">
      <c r="A49" s="129"/>
      <c r="B49" s="130"/>
      <c r="C49" s="131"/>
      <c r="D49" s="131"/>
      <c r="E49" s="131"/>
      <c r="G49" s="132"/>
      <c r="H49" s="131"/>
      <c r="I49" s="131" t="s">
        <v>64</v>
      </c>
      <c r="J49" s="131"/>
      <c r="K49" s="131"/>
    </row>
    <row r="50" spans="1:11" x14ac:dyDescent="0.2">
      <c r="B50" s="131"/>
      <c r="C50" s="131"/>
      <c r="D50" s="131"/>
      <c r="E50" s="131"/>
      <c r="G50" s="132"/>
      <c r="H50" s="132"/>
      <c r="I50" s="131" t="s">
        <v>53</v>
      </c>
      <c r="J50" s="131"/>
      <c r="K50" s="131"/>
    </row>
    <row r="51" spans="1:11" x14ac:dyDescent="0.2">
      <c r="B51" s="133"/>
      <c r="C51" s="134"/>
      <c r="D51" s="134"/>
      <c r="E51" s="134"/>
      <c r="F51" s="134"/>
      <c r="G51" s="134"/>
      <c r="H51" s="133"/>
      <c r="I51" s="133"/>
      <c r="J51" s="133"/>
      <c r="K51" s="134"/>
    </row>
    <row r="52" spans="1:11" x14ac:dyDescent="0.2">
      <c r="A52" s="70"/>
      <c r="B52" s="133"/>
      <c r="C52" s="134"/>
      <c r="D52" s="134"/>
      <c r="E52" s="134"/>
      <c r="F52" s="134"/>
      <c r="G52" s="134"/>
      <c r="H52" s="133"/>
      <c r="I52" s="133"/>
      <c r="J52" s="133"/>
      <c r="K52" s="134"/>
    </row>
    <row r="53" spans="1:11" x14ac:dyDescent="0.2">
      <c r="B53" s="133"/>
      <c r="C53" s="134"/>
      <c r="D53" s="134"/>
      <c r="E53" s="134"/>
      <c r="F53" s="134"/>
      <c r="G53" s="134"/>
      <c r="H53" s="133"/>
      <c r="I53" s="133"/>
      <c r="J53" s="133"/>
      <c r="K53" s="134"/>
    </row>
    <row r="54" spans="1:11" x14ac:dyDescent="0.2">
      <c r="B54" s="133"/>
      <c r="C54" s="134"/>
      <c r="D54" s="134"/>
      <c r="E54" s="134"/>
      <c r="F54" s="134"/>
      <c r="G54" s="134"/>
      <c r="H54" s="133"/>
      <c r="I54" s="133"/>
      <c r="J54" s="133"/>
      <c r="K54" s="134"/>
    </row>
    <row r="55" spans="1:11" x14ac:dyDescent="0.2">
      <c r="B55" s="133"/>
      <c r="C55" s="134"/>
      <c r="D55" s="134"/>
      <c r="E55" s="134"/>
      <c r="F55" s="134"/>
      <c r="G55" s="134"/>
      <c r="H55" s="133"/>
      <c r="I55" s="133"/>
      <c r="J55" s="133"/>
      <c r="K55" s="134"/>
    </row>
    <row r="56" spans="1:11" x14ac:dyDescent="0.2">
      <c r="B56" s="133"/>
      <c r="C56" s="134"/>
      <c r="D56" s="134"/>
      <c r="E56" s="134"/>
      <c r="F56" s="134"/>
      <c r="G56" s="134"/>
      <c r="H56" s="133"/>
      <c r="I56" s="133"/>
      <c r="J56" s="133"/>
      <c r="K56" s="134"/>
    </row>
    <row r="57" spans="1:11" x14ac:dyDescent="0.2">
      <c r="B57" s="69"/>
      <c r="D57" s="132"/>
      <c r="G57" s="132"/>
      <c r="H57" s="69"/>
      <c r="I57" s="69"/>
    </row>
    <row r="58" spans="1:11" s="132" customFormat="1" x14ac:dyDescent="0.2">
      <c r="A58" s="69"/>
    </row>
    <row r="59" spans="1:11" s="132" customFormat="1" x14ac:dyDescent="0.2">
      <c r="A59" s="69"/>
    </row>
    <row r="60" spans="1:11" s="132" customFormat="1" x14ac:dyDescent="0.2">
      <c r="A60" s="69"/>
    </row>
    <row r="61" spans="1:11" x14ac:dyDescent="0.2">
      <c r="B61" s="69"/>
      <c r="D61" s="132"/>
      <c r="G61" s="132"/>
      <c r="H61" s="69"/>
      <c r="I61" s="69"/>
    </row>
    <row r="62" spans="1:11" x14ac:dyDescent="0.2">
      <c r="B62" s="69"/>
      <c r="D62" s="132"/>
      <c r="G62" s="132"/>
      <c r="H62" s="69"/>
      <c r="I62" s="69"/>
    </row>
    <row r="63" spans="1:11" x14ac:dyDescent="0.2">
      <c r="B63" s="69"/>
      <c r="D63" s="132"/>
      <c r="G63" s="132"/>
      <c r="H63" s="69"/>
      <c r="I63" s="69"/>
    </row>
    <row r="64" spans="1:11" x14ac:dyDescent="0.2">
      <c r="B64" s="69"/>
      <c r="D64" s="132"/>
      <c r="G64" s="132"/>
      <c r="H64" s="69"/>
      <c r="I64" s="69"/>
    </row>
    <row r="65" spans="2:9" x14ac:dyDescent="0.2">
      <c r="B65" s="69"/>
      <c r="D65" s="132"/>
      <c r="G65" s="132"/>
      <c r="H65" s="69"/>
      <c r="I65" s="69"/>
    </row>
    <row r="66" spans="2:9" x14ac:dyDescent="0.2">
      <c r="B66" s="69"/>
      <c r="D66" s="132"/>
      <c r="G66" s="132"/>
      <c r="H66" s="69"/>
      <c r="I66" s="69"/>
    </row>
    <row r="67" spans="2:9" x14ac:dyDescent="0.2">
      <c r="B67" s="69"/>
      <c r="D67" s="132"/>
      <c r="G67" s="132"/>
      <c r="H67" s="69"/>
      <c r="I67" s="69"/>
    </row>
    <row r="68" spans="2:9" x14ac:dyDescent="0.2">
      <c r="B68" s="69"/>
      <c r="D68" s="132"/>
      <c r="G68" s="132"/>
      <c r="H68" s="69"/>
      <c r="I68" s="69"/>
    </row>
    <row r="69" spans="2:9" x14ac:dyDescent="0.2">
      <c r="B69" s="69"/>
      <c r="D69" s="132"/>
      <c r="G69" s="132"/>
      <c r="H69" s="69"/>
      <c r="I69" s="69"/>
    </row>
    <row r="70" spans="2:9" x14ac:dyDescent="0.2">
      <c r="B70" s="69"/>
      <c r="D70" s="132"/>
      <c r="G70" s="132"/>
      <c r="H70" s="69"/>
      <c r="I70" s="69"/>
    </row>
    <row r="71" spans="2:9" x14ac:dyDescent="0.2">
      <c r="B71" s="69"/>
      <c r="D71" s="132"/>
      <c r="G71" s="132"/>
      <c r="H71" s="69"/>
      <c r="I71" s="69"/>
    </row>
    <row r="72" spans="2:9" x14ac:dyDescent="0.2">
      <c r="B72" s="69"/>
      <c r="D72" s="132"/>
      <c r="G72" s="132"/>
      <c r="H72" s="69"/>
      <c r="I72" s="69"/>
    </row>
    <row r="73" spans="2:9" x14ac:dyDescent="0.2">
      <c r="B73" s="69"/>
      <c r="D73" s="132"/>
      <c r="G73" s="132"/>
      <c r="H73" s="69"/>
      <c r="I73" s="69"/>
    </row>
    <row r="74" spans="2:9" x14ac:dyDescent="0.2">
      <c r="B74" s="69"/>
      <c r="D74" s="132"/>
      <c r="G74" s="132"/>
      <c r="H74" s="69"/>
      <c r="I74" s="69"/>
    </row>
    <row r="75" spans="2:9" x14ac:dyDescent="0.2">
      <c r="B75" s="69"/>
      <c r="D75" s="132"/>
      <c r="G75" s="132"/>
      <c r="H75" s="69"/>
      <c r="I75" s="69"/>
    </row>
    <row r="76" spans="2:9" x14ac:dyDescent="0.2">
      <c r="B76" s="69"/>
      <c r="D76" s="132"/>
      <c r="G76" s="132"/>
      <c r="H76" s="69"/>
      <c r="I76" s="69"/>
    </row>
    <row r="77" spans="2:9" x14ac:dyDescent="0.2">
      <c r="B77" s="69"/>
      <c r="D77" s="132"/>
      <c r="G77" s="132"/>
      <c r="H77" s="69"/>
      <c r="I77" s="69"/>
    </row>
    <row r="78" spans="2:9" x14ac:dyDescent="0.2">
      <c r="B78" s="69"/>
      <c r="D78" s="132"/>
      <c r="G78" s="132"/>
      <c r="H78" s="69"/>
      <c r="I78" s="69"/>
    </row>
    <row r="79" spans="2:9" x14ac:dyDescent="0.2">
      <c r="B79" s="69"/>
      <c r="D79" s="132"/>
      <c r="G79" s="132"/>
      <c r="H79" s="69"/>
      <c r="I79" s="69"/>
    </row>
    <row r="80" spans="2:9" x14ac:dyDescent="0.2">
      <c r="B80" s="69"/>
      <c r="D80" s="132"/>
      <c r="G80" s="132"/>
      <c r="H80" s="69"/>
      <c r="I80" s="69"/>
    </row>
    <row r="81" spans="2:9" x14ac:dyDescent="0.2">
      <c r="B81" s="69"/>
      <c r="D81" s="132"/>
      <c r="G81" s="132"/>
      <c r="H81" s="69"/>
      <c r="I81" s="69"/>
    </row>
    <row r="82" spans="2:9" x14ac:dyDescent="0.2">
      <c r="B82" s="69"/>
      <c r="D82" s="132"/>
      <c r="G82" s="132"/>
      <c r="H82" s="69"/>
      <c r="I82" s="69"/>
    </row>
    <row r="83" spans="2:9" x14ac:dyDescent="0.2">
      <c r="B83" s="69"/>
      <c r="D83" s="132"/>
      <c r="G83" s="132"/>
      <c r="H83" s="69"/>
      <c r="I83" s="69"/>
    </row>
    <row r="84" spans="2:9" x14ac:dyDescent="0.2">
      <c r="B84" s="69"/>
      <c r="D84" s="132"/>
      <c r="G84" s="132"/>
      <c r="H84" s="69"/>
      <c r="I84" s="69"/>
    </row>
    <row r="85" spans="2:9" x14ac:dyDescent="0.2">
      <c r="B85" s="69"/>
      <c r="D85" s="132"/>
      <c r="G85" s="132"/>
      <c r="H85" s="69"/>
      <c r="I85" s="69"/>
    </row>
    <row r="86" spans="2:9" x14ac:dyDescent="0.2">
      <c r="B86" s="69"/>
      <c r="D86" s="132"/>
      <c r="G86" s="132"/>
      <c r="H86" s="69"/>
      <c r="I86" s="69"/>
    </row>
    <row r="87" spans="2:9" x14ac:dyDescent="0.2">
      <c r="B87" s="69"/>
      <c r="D87" s="132"/>
      <c r="G87" s="132"/>
      <c r="H87" s="69"/>
      <c r="I87" s="69"/>
    </row>
    <row r="88" spans="2:9" x14ac:dyDescent="0.2">
      <c r="B88" s="69"/>
      <c r="D88" s="132"/>
      <c r="G88" s="132"/>
      <c r="H88" s="69"/>
      <c r="I88" s="69"/>
    </row>
    <row r="89" spans="2:9" x14ac:dyDescent="0.2">
      <c r="B89" s="69"/>
      <c r="D89" s="132"/>
      <c r="G89" s="132"/>
      <c r="H89" s="69"/>
      <c r="I89" s="69"/>
    </row>
    <row r="90" spans="2:9" x14ac:dyDescent="0.2">
      <c r="B90" s="69"/>
      <c r="D90" s="132"/>
      <c r="G90" s="132"/>
      <c r="H90" s="69"/>
      <c r="I90" s="69"/>
    </row>
    <row r="91" spans="2:9" x14ac:dyDescent="0.2">
      <c r="B91" s="69"/>
      <c r="D91" s="132"/>
      <c r="G91" s="132"/>
      <c r="H91" s="69"/>
      <c r="I91" s="69"/>
    </row>
    <row r="92" spans="2:9" x14ac:dyDescent="0.2">
      <c r="B92" s="69"/>
      <c r="D92" s="132"/>
      <c r="G92" s="132"/>
      <c r="H92" s="69"/>
      <c r="I92" s="69"/>
    </row>
    <row r="93" spans="2:9" x14ac:dyDescent="0.2">
      <c r="B93" s="69"/>
      <c r="D93" s="132"/>
      <c r="G93" s="132"/>
      <c r="H93" s="69"/>
      <c r="I93" s="69"/>
    </row>
    <row r="94" spans="2:9" x14ac:dyDescent="0.2">
      <c r="B94" s="69"/>
      <c r="D94" s="132"/>
      <c r="G94" s="132"/>
      <c r="H94" s="69"/>
      <c r="I94" s="69"/>
    </row>
    <row r="95" spans="2:9" x14ac:dyDescent="0.2">
      <c r="B95" s="69"/>
      <c r="D95" s="132"/>
      <c r="G95" s="132"/>
      <c r="H95" s="69"/>
      <c r="I95" s="69"/>
    </row>
    <row r="96" spans="2:9" x14ac:dyDescent="0.2">
      <c r="B96" s="69"/>
      <c r="D96" s="132"/>
      <c r="G96" s="132"/>
      <c r="H96" s="69"/>
      <c r="I96" s="69"/>
    </row>
    <row r="97" spans="2:9" x14ac:dyDescent="0.2">
      <c r="B97" s="69"/>
      <c r="D97" s="132"/>
      <c r="G97" s="132"/>
      <c r="H97" s="69"/>
      <c r="I97" s="69"/>
    </row>
    <row r="98" spans="2:9" x14ac:dyDescent="0.2">
      <c r="B98" s="69"/>
      <c r="D98" s="132"/>
      <c r="G98" s="132"/>
      <c r="H98" s="69"/>
      <c r="I98" s="69"/>
    </row>
    <row r="99" spans="2:9" x14ac:dyDescent="0.2">
      <c r="B99" s="69"/>
      <c r="D99" s="132"/>
      <c r="G99" s="132"/>
      <c r="H99" s="69"/>
      <c r="I99" s="69"/>
    </row>
    <row r="100" spans="2:9" x14ac:dyDescent="0.2">
      <c r="B100" s="69"/>
      <c r="D100" s="132"/>
      <c r="G100" s="132"/>
      <c r="H100" s="69"/>
      <c r="I100" s="69"/>
    </row>
    <row r="101" spans="2:9" x14ac:dyDescent="0.2">
      <c r="B101" s="69"/>
      <c r="D101" s="132"/>
      <c r="G101" s="132"/>
      <c r="H101" s="69"/>
      <c r="I101" s="69"/>
    </row>
    <row r="102" spans="2:9" x14ac:dyDescent="0.2">
      <c r="B102" s="69"/>
      <c r="D102" s="132"/>
      <c r="G102" s="132"/>
      <c r="H102" s="69"/>
      <c r="I102" s="69"/>
    </row>
    <row r="103" spans="2:9" x14ac:dyDescent="0.2">
      <c r="B103" s="69"/>
      <c r="D103" s="132"/>
      <c r="G103" s="132"/>
      <c r="H103" s="69"/>
      <c r="I103" s="69"/>
    </row>
    <row r="104" spans="2:9" x14ac:dyDescent="0.2">
      <c r="B104" s="69"/>
      <c r="D104" s="132"/>
      <c r="G104" s="132"/>
      <c r="H104" s="69"/>
      <c r="I104" s="69"/>
    </row>
    <row r="105" spans="2:9" x14ac:dyDescent="0.2">
      <c r="B105" s="69"/>
      <c r="D105" s="132"/>
      <c r="G105" s="132"/>
      <c r="H105" s="69"/>
      <c r="I105" s="69"/>
    </row>
    <row r="106" spans="2:9" x14ac:dyDescent="0.2">
      <c r="B106" s="69"/>
      <c r="D106" s="132"/>
      <c r="G106" s="132"/>
      <c r="H106" s="69"/>
      <c r="I106" s="69"/>
    </row>
    <row r="107" spans="2:9" x14ac:dyDescent="0.2">
      <c r="B107" s="69"/>
      <c r="D107" s="132"/>
      <c r="G107" s="132"/>
      <c r="H107" s="69"/>
      <c r="I107" s="69"/>
    </row>
    <row r="108" spans="2:9" x14ac:dyDescent="0.2">
      <c r="B108" s="69"/>
      <c r="D108" s="132"/>
      <c r="G108" s="132"/>
      <c r="H108" s="69"/>
      <c r="I108" s="69"/>
    </row>
    <row r="109" spans="2:9" x14ac:dyDescent="0.2">
      <c r="B109" s="69"/>
      <c r="D109" s="132"/>
      <c r="G109" s="132"/>
      <c r="H109" s="69"/>
      <c r="I109" s="69"/>
    </row>
    <row r="110" spans="2:9" x14ac:dyDescent="0.2">
      <c r="B110" s="69"/>
      <c r="D110" s="132"/>
      <c r="G110" s="132"/>
      <c r="H110" s="69"/>
      <c r="I110" s="69"/>
    </row>
    <row r="111" spans="2:9" x14ac:dyDescent="0.2">
      <c r="B111" s="69"/>
      <c r="D111" s="132"/>
      <c r="G111" s="132"/>
      <c r="H111" s="69"/>
      <c r="I111" s="69"/>
    </row>
    <row r="112" spans="2:9" x14ac:dyDescent="0.2">
      <c r="B112" s="69"/>
      <c r="D112" s="132"/>
      <c r="G112" s="132"/>
      <c r="H112" s="69"/>
      <c r="I112" s="69"/>
    </row>
    <row r="113" spans="2:9" x14ac:dyDescent="0.2">
      <c r="B113" s="69"/>
      <c r="D113" s="132"/>
      <c r="G113" s="132"/>
      <c r="H113" s="69"/>
      <c r="I113" s="69"/>
    </row>
    <row r="114" spans="2:9" x14ac:dyDescent="0.2">
      <c r="B114" s="69"/>
      <c r="D114" s="132"/>
      <c r="G114" s="132"/>
      <c r="H114" s="69"/>
      <c r="I114" s="69"/>
    </row>
    <row r="115" spans="2:9" x14ac:dyDescent="0.2">
      <c r="B115" s="69"/>
      <c r="D115" s="132"/>
      <c r="G115" s="132"/>
      <c r="H115" s="69"/>
      <c r="I115" s="69"/>
    </row>
    <row r="116" spans="2:9" x14ac:dyDescent="0.2">
      <c r="B116" s="69"/>
      <c r="D116" s="132"/>
      <c r="G116" s="132"/>
      <c r="H116" s="69"/>
      <c r="I116" s="69"/>
    </row>
    <row r="117" spans="2:9" x14ac:dyDescent="0.2">
      <c r="B117" s="69"/>
      <c r="D117" s="132"/>
      <c r="G117" s="132"/>
      <c r="H117" s="69"/>
      <c r="I117" s="69"/>
    </row>
    <row r="118" spans="2:9" x14ac:dyDescent="0.2">
      <c r="B118" s="69"/>
      <c r="D118" s="132"/>
      <c r="G118" s="132"/>
      <c r="H118" s="69"/>
      <c r="I118" s="69"/>
    </row>
    <row r="119" spans="2:9" x14ac:dyDescent="0.2">
      <c r="B119" s="69"/>
      <c r="D119" s="132"/>
      <c r="G119" s="132"/>
      <c r="H119" s="69"/>
      <c r="I119" s="69"/>
    </row>
    <row r="120" spans="2:9" x14ac:dyDescent="0.2">
      <c r="B120" s="69"/>
      <c r="D120" s="132"/>
      <c r="G120" s="132"/>
      <c r="H120" s="69"/>
      <c r="I120" s="69"/>
    </row>
    <row r="121" spans="2:9" x14ac:dyDescent="0.2">
      <c r="B121" s="69"/>
      <c r="D121" s="132"/>
      <c r="G121" s="132"/>
      <c r="H121" s="69"/>
      <c r="I121" s="69"/>
    </row>
    <row r="122" spans="2:9" x14ac:dyDescent="0.2">
      <c r="B122" s="69"/>
      <c r="D122" s="132"/>
      <c r="G122" s="132"/>
      <c r="H122" s="69"/>
      <c r="I122" s="69"/>
    </row>
    <row r="123" spans="2:9" x14ac:dyDescent="0.2">
      <c r="B123" s="69"/>
      <c r="D123" s="132"/>
      <c r="G123" s="132"/>
      <c r="H123" s="69"/>
      <c r="I123" s="69"/>
    </row>
    <row r="124" spans="2:9" x14ac:dyDescent="0.2">
      <c r="B124" s="69"/>
      <c r="D124" s="132"/>
      <c r="G124" s="132"/>
      <c r="H124" s="69"/>
      <c r="I124" s="69"/>
    </row>
    <row r="125" spans="2:9" x14ac:dyDescent="0.2">
      <c r="B125" s="69"/>
      <c r="D125" s="132"/>
      <c r="G125" s="132"/>
      <c r="H125" s="69"/>
      <c r="I125" s="69"/>
    </row>
    <row r="126" spans="2:9" x14ac:dyDescent="0.2">
      <c r="B126" s="69"/>
      <c r="D126" s="132"/>
      <c r="G126" s="132"/>
      <c r="H126" s="69"/>
      <c r="I126" s="69"/>
    </row>
    <row r="127" spans="2:9" x14ac:dyDescent="0.2">
      <c r="B127" s="69"/>
      <c r="D127" s="132"/>
      <c r="G127" s="132"/>
      <c r="H127" s="69"/>
      <c r="I127" s="69"/>
    </row>
    <row r="128" spans="2:9" x14ac:dyDescent="0.2">
      <c r="B128" s="69"/>
      <c r="D128" s="132"/>
      <c r="G128" s="132"/>
      <c r="H128" s="69"/>
      <c r="I128" s="69"/>
    </row>
    <row r="129" spans="2:9" x14ac:dyDescent="0.2">
      <c r="B129" s="69"/>
      <c r="D129" s="132"/>
      <c r="G129" s="132"/>
      <c r="H129" s="69"/>
      <c r="I129" s="69"/>
    </row>
    <row r="130" spans="2:9" x14ac:dyDescent="0.2">
      <c r="B130" s="69"/>
      <c r="D130" s="132"/>
      <c r="G130" s="132"/>
      <c r="H130" s="69"/>
      <c r="I130" s="69"/>
    </row>
    <row r="131" spans="2:9" x14ac:dyDescent="0.2">
      <c r="B131" s="69"/>
      <c r="D131" s="132"/>
      <c r="G131" s="132"/>
      <c r="H131" s="69"/>
      <c r="I131" s="69"/>
    </row>
    <row r="132" spans="2:9" x14ac:dyDescent="0.2">
      <c r="B132" s="69"/>
      <c r="D132" s="132"/>
      <c r="G132" s="132"/>
      <c r="H132" s="69"/>
      <c r="I132" s="69"/>
    </row>
    <row r="133" spans="2:9" x14ac:dyDescent="0.2">
      <c r="B133" s="69"/>
      <c r="D133" s="132"/>
      <c r="G133" s="132"/>
      <c r="H133" s="69"/>
      <c r="I133" s="69"/>
    </row>
    <row r="134" spans="2:9" x14ac:dyDescent="0.2">
      <c r="B134" s="69"/>
      <c r="D134" s="132"/>
      <c r="G134" s="132"/>
      <c r="H134" s="69"/>
      <c r="I134" s="69"/>
    </row>
    <row r="135" spans="2:9" x14ac:dyDescent="0.2">
      <c r="B135" s="69"/>
      <c r="D135" s="132"/>
      <c r="G135" s="132"/>
      <c r="H135" s="69"/>
      <c r="I135" s="69"/>
    </row>
    <row r="136" spans="2:9" x14ac:dyDescent="0.2">
      <c r="B136" s="69"/>
      <c r="D136" s="132"/>
      <c r="G136" s="132"/>
      <c r="H136" s="69"/>
      <c r="I136" s="69"/>
    </row>
    <row r="137" spans="2:9" x14ac:dyDescent="0.2">
      <c r="B137" s="69"/>
      <c r="D137" s="132"/>
      <c r="G137" s="132"/>
      <c r="H137" s="69"/>
      <c r="I137" s="69"/>
    </row>
    <row r="138" spans="2:9" x14ac:dyDescent="0.2">
      <c r="B138" s="69"/>
      <c r="D138" s="132"/>
      <c r="G138" s="132"/>
      <c r="H138" s="69"/>
      <c r="I138" s="69"/>
    </row>
    <row r="139" spans="2:9" x14ac:dyDescent="0.2">
      <c r="B139" s="69"/>
      <c r="D139" s="132"/>
      <c r="G139" s="132"/>
      <c r="H139" s="69"/>
      <c r="I139" s="69"/>
    </row>
    <row r="140" spans="2:9" x14ac:dyDescent="0.2">
      <c r="B140" s="69"/>
      <c r="D140" s="132"/>
      <c r="G140" s="132"/>
      <c r="H140" s="69"/>
      <c r="I140" s="69"/>
    </row>
    <row r="141" spans="2:9" x14ac:dyDescent="0.2">
      <c r="B141" s="69"/>
      <c r="D141" s="132"/>
      <c r="G141" s="132"/>
      <c r="H141" s="69"/>
      <c r="I141" s="69"/>
    </row>
    <row r="142" spans="2:9" x14ac:dyDescent="0.2">
      <c r="B142" s="69"/>
      <c r="D142" s="132"/>
      <c r="G142" s="132"/>
      <c r="H142" s="69"/>
      <c r="I142" s="69"/>
    </row>
    <row r="143" spans="2:9" x14ac:dyDescent="0.2">
      <c r="B143" s="69"/>
      <c r="D143" s="132"/>
      <c r="G143" s="132"/>
      <c r="H143" s="69"/>
      <c r="I143" s="69"/>
    </row>
    <row r="144" spans="2:9" x14ac:dyDescent="0.2">
      <c r="B144" s="69"/>
      <c r="D144" s="132"/>
      <c r="G144" s="132"/>
      <c r="H144" s="69"/>
      <c r="I144" s="69"/>
    </row>
    <row r="145" spans="2:9" x14ac:dyDescent="0.2">
      <c r="B145" s="69"/>
      <c r="D145" s="132"/>
      <c r="G145" s="132"/>
      <c r="H145" s="69"/>
      <c r="I145" s="69"/>
    </row>
    <row r="146" spans="2:9" x14ac:dyDescent="0.2">
      <c r="B146" s="69"/>
      <c r="D146" s="132"/>
      <c r="G146" s="132"/>
      <c r="H146" s="69"/>
      <c r="I146" s="69"/>
    </row>
    <row r="147" spans="2:9" x14ac:dyDescent="0.2">
      <c r="B147" s="69"/>
      <c r="D147" s="132"/>
      <c r="G147" s="132"/>
      <c r="H147" s="69"/>
      <c r="I147" s="69"/>
    </row>
    <row r="148" spans="2:9" x14ac:dyDescent="0.2">
      <c r="B148" s="69"/>
      <c r="D148" s="132"/>
      <c r="G148" s="132"/>
      <c r="H148" s="69"/>
      <c r="I148" s="69"/>
    </row>
    <row r="149" spans="2:9" x14ac:dyDescent="0.2">
      <c r="B149" s="69"/>
      <c r="D149" s="132"/>
      <c r="G149" s="132"/>
      <c r="H149" s="69"/>
      <c r="I149" s="69"/>
    </row>
    <row r="150" spans="2:9" x14ac:dyDescent="0.2">
      <c r="B150" s="69"/>
      <c r="D150" s="132"/>
      <c r="G150" s="132"/>
      <c r="H150" s="69"/>
      <c r="I150" s="69"/>
    </row>
    <row r="151" spans="2:9" x14ac:dyDescent="0.2">
      <c r="B151" s="69"/>
      <c r="D151" s="132"/>
      <c r="G151" s="132"/>
      <c r="H151" s="69"/>
      <c r="I151" s="69"/>
    </row>
    <row r="152" spans="2:9" x14ac:dyDescent="0.2">
      <c r="B152" s="69"/>
      <c r="D152" s="132"/>
      <c r="G152" s="132"/>
      <c r="H152" s="69"/>
      <c r="I152" s="69"/>
    </row>
    <row r="153" spans="2:9" x14ac:dyDescent="0.2">
      <c r="B153" s="69"/>
      <c r="D153" s="132"/>
      <c r="G153" s="132"/>
      <c r="H153" s="69"/>
      <c r="I153" s="69"/>
    </row>
    <row r="154" spans="2:9" x14ac:dyDescent="0.2">
      <c r="B154" s="69"/>
      <c r="D154" s="132"/>
      <c r="G154" s="132"/>
      <c r="H154" s="69"/>
      <c r="I154" s="69"/>
    </row>
    <row r="155" spans="2:9" x14ac:dyDescent="0.2">
      <c r="B155" s="69"/>
      <c r="D155" s="132"/>
      <c r="G155" s="132"/>
      <c r="H155" s="69"/>
      <c r="I155" s="69"/>
    </row>
    <row r="156" spans="2:9" x14ac:dyDescent="0.2">
      <c r="B156" s="69"/>
      <c r="D156" s="132"/>
      <c r="G156" s="132"/>
      <c r="H156" s="69"/>
      <c r="I156" s="69"/>
    </row>
    <row r="157" spans="2:9" x14ac:dyDescent="0.2">
      <c r="B157" s="69"/>
      <c r="D157" s="132"/>
      <c r="G157" s="132"/>
      <c r="H157" s="69"/>
      <c r="I157" s="69"/>
    </row>
    <row r="158" spans="2:9" x14ac:dyDescent="0.2">
      <c r="B158" s="69"/>
      <c r="D158" s="132"/>
      <c r="G158" s="132"/>
      <c r="H158" s="69"/>
      <c r="I158" s="69"/>
    </row>
    <row r="159" spans="2:9" x14ac:dyDescent="0.2">
      <c r="B159" s="69"/>
      <c r="D159" s="132"/>
      <c r="G159" s="132"/>
      <c r="H159" s="69"/>
      <c r="I159" s="69"/>
    </row>
    <row r="160" spans="2:9" x14ac:dyDescent="0.2">
      <c r="B160" s="69"/>
      <c r="D160" s="132"/>
      <c r="G160" s="132"/>
      <c r="H160" s="69"/>
      <c r="I160" s="69"/>
    </row>
    <row r="161" spans="2:9" x14ac:dyDescent="0.2">
      <c r="B161" s="69"/>
      <c r="D161" s="132"/>
      <c r="G161" s="132"/>
      <c r="H161" s="69"/>
      <c r="I161" s="69"/>
    </row>
    <row r="162" spans="2:9" x14ac:dyDescent="0.2">
      <c r="B162" s="69"/>
      <c r="D162" s="132"/>
      <c r="G162" s="132"/>
      <c r="H162" s="69"/>
      <c r="I162" s="69"/>
    </row>
    <row r="163" spans="2:9" x14ac:dyDescent="0.2">
      <c r="B163" s="69"/>
      <c r="D163" s="132"/>
      <c r="G163" s="132"/>
      <c r="H163" s="69"/>
      <c r="I163" s="69"/>
    </row>
    <row r="164" spans="2:9" x14ac:dyDescent="0.2">
      <c r="B164" s="69"/>
      <c r="D164" s="132"/>
      <c r="G164" s="132"/>
      <c r="H164" s="69"/>
      <c r="I164" s="69"/>
    </row>
    <row r="165" spans="2:9" x14ac:dyDescent="0.2">
      <c r="B165" s="69"/>
      <c r="D165" s="132"/>
      <c r="G165" s="132"/>
      <c r="H165" s="69"/>
      <c r="I165" s="69"/>
    </row>
    <row r="166" spans="2:9" x14ac:dyDescent="0.2">
      <c r="B166" s="69"/>
      <c r="D166" s="132"/>
      <c r="G166" s="132"/>
      <c r="H166" s="69"/>
      <c r="I166" s="69"/>
    </row>
    <row r="167" spans="2:9" x14ac:dyDescent="0.2">
      <c r="B167" s="69"/>
      <c r="D167" s="132"/>
      <c r="G167" s="132"/>
      <c r="H167" s="69"/>
      <c r="I167" s="69"/>
    </row>
    <row r="168" spans="2:9" x14ac:dyDescent="0.2">
      <c r="B168" s="69"/>
      <c r="D168" s="132"/>
      <c r="G168" s="132"/>
      <c r="H168" s="69"/>
      <c r="I168" s="69"/>
    </row>
    <row r="169" spans="2:9" x14ac:dyDescent="0.2">
      <c r="B169" s="69"/>
      <c r="D169" s="132"/>
      <c r="G169" s="132"/>
      <c r="H169" s="69"/>
      <c r="I169" s="69"/>
    </row>
    <row r="170" spans="2:9" x14ac:dyDescent="0.2">
      <c r="B170" s="69"/>
      <c r="D170" s="132"/>
      <c r="G170" s="132"/>
      <c r="H170" s="69"/>
      <c r="I170" s="69"/>
    </row>
    <row r="171" spans="2:9" x14ac:dyDescent="0.2">
      <c r="B171" s="69"/>
      <c r="D171" s="132"/>
      <c r="G171" s="132"/>
      <c r="H171" s="69"/>
      <c r="I171" s="69"/>
    </row>
    <row r="172" spans="2:9" x14ac:dyDescent="0.2">
      <c r="B172" s="69"/>
      <c r="D172" s="132"/>
      <c r="G172" s="132"/>
      <c r="H172" s="69"/>
      <c r="I172" s="69"/>
    </row>
    <row r="173" spans="2:9" x14ac:dyDescent="0.2">
      <c r="B173" s="69"/>
      <c r="D173" s="132"/>
      <c r="G173" s="132"/>
      <c r="H173" s="69"/>
      <c r="I173" s="69"/>
    </row>
    <row r="174" spans="2:9" x14ac:dyDescent="0.2">
      <c r="B174" s="69"/>
      <c r="D174" s="132"/>
      <c r="G174" s="132"/>
      <c r="H174" s="69"/>
      <c r="I174" s="69"/>
    </row>
    <row r="175" spans="2:9" x14ac:dyDescent="0.2">
      <c r="B175" s="69"/>
      <c r="D175" s="132"/>
      <c r="G175" s="132"/>
      <c r="H175" s="69"/>
      <c r="I175" s="69"/>
    </row>
    <row r="176" spans="2:9" x14ac:dyDescent="0.2">
      <c r="B176" s="69"/>
      <c r="D176" s="132"/>
      <c r="G176" s="132"/>
      <c r="H176" s="69"/>
      <c r="I176" s="69"/>
    </row>
    <row r="177" spans="2:9" x14ac:dyDescent="0.2">
      <c r="B177" s="69"/>
      <c r="D177" s="132"/>
      <c r="G177" s="132"/>
      <c r="H177" s="69"/>
      <c r="I177" s="69"/>
    </row>
    <row r="178" spans="2:9" x14ac:dyDescent="0.2">
      <c r="B178" s="69"/>
      <c r="D178" s="132"/>
      <c r="G178" s="132"/>
      <c r="H178" s="69"/>
      <c r="I178" s="69"/>
    </row>
    <row r="179" spans="2:9" x14ac:dyDescent="0.2">
      <c r="B179" s="69"/>
      <c r="D179" s="132"/>
      <c r="G179" s="132"/>
      <c r="H179" s="69"/>
      <c r="I179" s="69"/>
    </row>
    <row r="180" spans="2:9" x14ac:dyDescent="0.2">
      <c r="B180" s="69"/>
      <c r="D180" s="132"/>
      <c r="G180" s="132"/>
      <c r="H180" s="69"/>
      <c r="I180" s="69"/>
    </row>
    <row r="181" spans="2:9" x14ac:dyDescent="0.2">
      <c r="B181" s="69"/>
      <c r="D181" s="132"/>
      <c r="G181" s="132"/>
      <c r="H181" s="69"/>
      <c r="I181" s="69"/>
    </row>
    <row r="182" spans="2:9" x14ac:dyDescent="0.2">
      <c r="B182" s="69"/>
      <c r="D182" s="132"/>
      <c r="G182" s="132"/>
      <c r="H182" s="69"/>
      <c r="I182" s="69"/>
    </row>
    <row r="183" spans="2:9" x14ac:dyDescent="0.2">
      <c r="B183" s="69"/>
      <c r="D183" s="132"/>
      <c r="G183" s="132"/>
      <c r="H183" s="69"/>
      <c r="I183" s="69"/>
    </row>
    <row r="184" spans="2:9" x14ac:dyDescent="0.2">
      <c r="B184" s="69"/>
      <c r="D184" s="132"/>
      <c r="G184" s="132"/>
      <c r="H184" s="69"/>
      <c r="I184" s="69"/>
    </row>
    <row r="185" spans="2:9" x14ac:dyDescent="0.2">
      <c r="B185" s="69"/>
      <c r="D185" s="132"/>
      <c r="G185" s="132"/>
      <c r="H185" s="69"/>
      <c r="I185" s="69"/>
    </row>
    <row r="186" spans="2:9" x14ac:dyDescent="0.2">
      <c r="B186" s="69"/>
      <c r="D186" s="132"/>
      <c r="G186" s="132"/>
      <c r="H186" s="69"/>
      <c r="I186" s="69"/>
    </row>
    <row r="187" spans="2:9" x14ac:dyDescent="0.2">
      <c r="B187" s="69"/>
      <c r="D187" s="132"/>
      <c r="G187" s="132"/>
      <c r="H187" s="69"/>
      <c r="I187" s="69"/>
    </row>
    <row r="188" spans="2:9" x14ac:dyDescent="0.2">
      <c r="B188" s="69"/>
      <c r="D188" s="132"/>
      <c r="G188" s="132"/>
      <c r="H188" s="69"/>
      <c r="I188" s="69"/>
    </row>
    <row r="189" spans="2:9" x14ac:dyDescent="0.2">
      <c r="B189" s="69"/>
      <c r="D189" s="132"/>
      <c r="G189" s="132"/>
      <c r="H189" s="69"/>
      <c r="I189" s="69"/>
    </row>
    <row r="190" spans="2:9" x14ac:dyDescent="0.2">
      <c r="B190" s="69"/>
      <c r="D190" s="132"/>
      <c r="G190" s="132"/>
      <c r="H190" s="69"/>
      <c r="I190" s="69"/>
    </row>
    <row r="191" spans="2:9" x14ac:dyDescent="0.2">
      <c r="B191" s="69"/>
      <c r="D191" s="132"/>
      <c r="G191" s="132"/>
      <c r="H191" s="69"/>
      <c r="I191" s="69"/>
    </row>
    <row r="192" spans="2:9" x14ac:dyDescent="0.2">
      <c r="B192" s="69"/>
      <c r="D192" s="132"/>
      <c r="G192" s="132"/>
      <c r="H192" s="69"/>
      <c r="I192" s="69"/>
    </row>
    <row r="193" spans="2:9" x14ac:dyDescent="0.2">
      <c r="B193" s="69"/>
      <c r="D193" s="132"/>
      <c r="G193" s="132"/>
      <c r="H193" s="69"/>
      <c r="I193" s="69"/>
    </row>
    <row r="194" spans="2:9" x14ac:dyDescent="0.2">
      <c r="B194" s="69"/>
      <c r="D194" s="132"/>
      <c r="G194" s="132"/>
      <c r="H194" s="69"/>
      <c r="I194" s="69"/>
    </row>
    <row r="195" spans="2:9" x14ac:dyDescent="0.2">
      <c r="B195" s="69"/>
      <c r="D195" s="132"/>
      <c r="G195" s="132"/>
      <c r="H195" s="69"/>
      <c r="I195" s="69"/>
    </row>
    <row r="196" spans="2:9" x14ac:dyDescent="0.2">
      <c r="B196" s="69"/>
      <c r="D196" s="132"/>
      <c r="G196" s="132"/>
      <c r="H196" s="69"/>
      <c r="I196" s="69"/>
    </row>
    <row r="197" spans="2:9" x14ac:dyDescent="0.2">
      <c r="B197" s="69"/>
      <c r="D197" s="132"/>
      <c r="G197" s="132"/>
      <c r="H197" s="69"/>
      <c r="I197" s="69"/>
    </row>
    <row r="198" spans="2:9" x14ac:dyDescent="0.2">
      <c r="B198" s="69"/>
      <c r="D198" s="132"/>
      <c r="G198" s="132"/>
      <c r="H198" s="69"/>
      <c r="I198" s="69"/>
    </row>
    <row r="199" spans="2:9" x14ac:dyDescent="0.2">
      <c r="B199" s="69"/>
      <c r="D199" s="132"/>
      <c r="G199" s="132"/>
      <c r="H199" s="69"/>
      <c r="I199" s="69"/>
    </row>
    <row r="200" spans="2:9" x14ac:dyDescent="0.2">
      <c r="B200" s="69"/>
      <c r="D200" s="132"/>
      <c r="G200" s="132"/>
      <c r="H200" s="69"/>
      <c r="I200" s="69"/>
    </row>
    <row r="201" spans="2:9" x14ac:dyDescent="0.2">
      <c r="B201" s="69"/>
      <c r="D201" s="132"/>
      <c r="G201" s="132"/>
      <c r="H201" s="69"/>
      <c r="I201" s="69"/>
    </row>
    <row r="202" spans="2:9" x14ac:dyDescent="0.2">
      <c r="B202" s="69"/>
      <c r="D202" s="132"/>
      <c r="G202" s="132"/>
      <c r="H202" s="69"/>
      <c r="I202" s="69"/>
    </row>
    <row r="203" spans="2:9" x14ac:dyDescent="0.2">
      <c r="B203" s="69"/>
      <c r="D203" s="132"/>
      <c r="G203" s="132"/>
      <c r="H203" s="69"/>
      <c r="I203" s="69"/>
    </row>
    <row r="204" spans="2:9" x14ac:dyDescent="0.2">
      <c r="B204" s="69"/>
      <c r="D204" s="132"/>
      <c r="G204" s="132"/>
      <c r="H204" s="69"/>
      <c r="I204" s="69"/>
    </row>
    <row r="205" spans="2:9" x14ac:dyDescent="0.2">
      <c r="B205" s="69"/>
      <c r="D205" s="132"/>
      <c r="G205" s="132"/>
      <c r="H205" s="69"/>
      <c r="I205" s="69"/>
    </row>
    <row r="206" spans="2:9" x14ac:dyDescent="0.2">
      <c r="B206" s="69"/>
      <c r="D206" s="132"/>
      <c r="G206" s="132"/>
      <c r="H206" s="69"/>
      <c r="I206" s="69"/>
    </row>
    <row r="207" spans="2:9" x14ac:dyDescent="0.2">
      <c r="B207" s="69"/>
      <c r="D207" s="132"/>
      <c r="G207" s="132"/>
      <c r="H207" s="69"/>
      <c r="I207" s="69"/>
    </row>
    <row r="208" spans="2:9" x14ac:dyDescent="0.2">
      <c r="B208" s="69"/>
      <c r="D208" s="132"/>
      <c r="G208" s="132"/>
      <c r="H208" s="69"/>
      <c r="I208" s="69"/>
    </row>
    <row r="209" spans="2:9" x14ac:dyDescent="0.2">
      <c r="B209" s="69"/>
      <c r="D209" s="132"/>
      <c r="G209" s="132"/>
      <c r="H209" s="69"/>
      <c r="I209" s="69"/>
    </row>
    <row r="210" spans="2:9" x14ac:dyDescent="0.2">
      <c r="B210" s="69"/>
      <c r="D210" s="132"/>
      <c r="G210" s="132"/>
      <c r="H210" s="69"/>
      <c r="I210" s="69"/>
    </row>
    <row r="211" spans="2:9" x14ac:dyDescent="0.2">
      <c r="B211" s="69"/>
      <c r="D211" s="132"/>
      <c r="G211" s="132"/>
      <c r="H211" s="69"/>
      <c r="I211" s="69"/>
    </row>
    <row r="212" spans="2:9" x14ac:dyDescent="0.2">
      <c r="B212" s="69"/>
      <c r="D212" s="132"/>
      <c r="G212" s="132"/>
      <c r="H212" s="69"/>
      <c r="I212" s="69"/>
    </row>
    <row r="213" spans="2:9" x14ac:dyDescent="0.2">
      <c r="B213" s="69"/>
      <c r="D213" s="132"/>
      <c r="G213" s="132"/>
      <c r="H213" s="69"/>
      <c r="I213" s="69"/>
    </row>
    <row r="214" spans="2:9" x14ac:dyDescent="0.2">
      <c r="B214" s="69"/>
      <c r="D214" s="132"/>
      <c r="G214" s="132"/>
      <c r="H214" s="69"/>
      <c r="I214" s="69"/>
    </row>
    <row r="215" spans="2:9" x14ac:dyDescent="0.2">
      <c r="B215" s="69"/>
      <c r="D215" s="132"/>
      <c r="G215" s="132"/>
      <c r="H215" s="69"/>
      <c r="I215" s="69"/>
    </row>
    <row r="216" spans="2:9" x14ac:dyDescent="0.2">
      <c r="B216" s="69"/>
      <c r="D216" s="132"/>
      <c r="G216" s="132"/>
      <c r="H216" s="69"/>
      <c r="I216" s="69"/>
    </row>
    <row r="217" spans="2:9" x14ac:dyDescent="0.2">
      <c r="B217" s="69"/>
      <c r="D217" s="132"/>
      <c r="G217" s="132"/>
      <c r="H217" s="69"/>
      <c r="I217" s="69"/>
    </row>
    <row r="218" spans="2:9" x14ac:dyDescent="0.2">
      <c r="B218" s="69"/>
      <c r="D218" s="132"/>
      <c r="G218" s="132"/>
      <c r="H218" s="69"/>
      <c r="I218" s="69"/>
    </row>
    <row r="219" spans="2:9" x14ac:dyDescent="0.2">
      <c r="B219" s="69"/>
      <c r="D219" s="132"/>
      <c r="G219" s="132"/>
      <c r="H219" s="69"/>
      <c r="I219" s="69"/>
    </row>
    <row r="220" spans="2:9" x14ac:dyDescent="0.2">
      <c r="B220" s="69"/>
      <c r="D220" s="132"/>
      <c r="G220" s="132"/>
      <c r="H220" s="69"/>
      <c r="I220" s="69"/>
    </row>
    <row r="221" spans="2:9" x14ac:dyDescent="0.2">
      <c r="B221" s="69"/>
      <c r="D221" s="132"/>
      <c r="G221" s="132"/>
      <c r="H221" s="69"/>
      <c r="I221" s="69"/>
    </row>
    <row r="222" spans="2:9" x14ac:dyDescent="0.2">
      <c r="B222" s="69"/>
      <c r="D222" s="132"/>
      <c r="G222" s="132"/>
      <c r="H222" s="69"/>
      <c r="I222" s="69"/>
    </row>
    <row r="223" spans="2:9" x14ac:dyDescent="0.2">
      <c r="B223" s="69"/>
      <c r="D223" s="132"/>
      <c r="G223" s="132"/>
      <c r="H223" s="69"/>
      <c r="I223" s="69"/>
    </row>
    <row r="224" spans="2:9" x14ac:dyDescent="0.2">
      <c r="B224" s="69"/>
      <c r="D224" s="132"/>
      <c r="G224" s="132"/>
      <c r="H224" s="69"/>
      <c r="I224" s="69"/>
    </row>
    <row r="225" spans="2:9" x14ac:dyDescent="0.2">
      <c r="B225" s="69"/>
      <c r="D225" s="132"/>
      <c r="G225" s="132"/>
      <c r="H225" s="69"/>
      <c r="I225" s="69"/>
    </row>
    <row r="226" spans="2:9" x14ac:dyDescent="0.2">
      <c r="B226" s="69"/>
      <c r="D226" s="132"/>
      <c r="G226" s="132"/>
      <c r="H226" s="69"/>
      <c r="I226" s="69"/>
    </row>
    <row r="227" spans="2:9" x14ac:dyDescent="0.2">
      <c r="B227" s="69"/>
      <c r="D227" s="132"/>
      <c r="G227" s="132"/>
      <c r="H227" s="69"/>
      <c r="I227" s="69"/>
    </row>
    <row r="228" spans="2:9" x14ac:dyDescent="0.2">
      <c r="B228" s="69"/>
      <c r="D228" s="132"/>
      <c r="G228" s="132"/>
      <c r="H228" s="69"/>
      <c r="I228" s="69"/>
    </row>
    <row r="229" spans="2:9" x14ac:dyDescent="0.2">
      <c r="B229" s="69"/>
      <c r="D229" s="132"/>
      <c r="G229" s="132"/>
      <c r="H229" s="69"/>
      <c r="I229" s="69"/>
    </row>
    <row r="230" spans="2:9" x14ac:dyDescent="0.2">
      <c r="B230" s="69"/>
      <c r="D230" s="132"/>
      <c r="G230" s="132"/>
      <c r="H230" s="69"/>
      <c r="I230" s="69"/>
    </row>
    <row r="231" spans="2:9" x14ac:dyDescent="0.2">
      <c r="B231" s="69"/>
      <c r="D231" s="132"/>
      <c r="G231" s="132"/>
      <c r="H231" s="69"/>
      <c r="I231" s="69"/>
    </row>
    <row r="232" spans="2:9" x14ac:dyDescent="0.2">
      <c r="B232" s="69"/>
      <c r="D232" s="132"/>
      <c r="G232" s="132"/>
      <c r="H232" s="69"/>
      <c r="I232" s="69"/>
    </row>
    <row r="233" spans="2:9" x14ac:dyDescent="0.2">
      <c r="B233" s="69"/>
      <c r="D233" s="132"/>
      <c r="G233" s="132"/>
      <c r="H233" s="69"/>
      <c r="I233" s="69"/>
    </row>
  </sheetData>
  <mergeCells count="11">
    <mergeCell ref="F4:F5"/>
    <mergeCell ref="A4:A5"/>
    <mergeCell ref="B4:B5"/>
    <mergeCell ref="C4:C5"/>
    <mergeCell ref="D4:D5"/>
    <mergeCell ref="E4:E5"/>
    <mergeCell ref="G4:G5"/>
    <mergeCell ref="H4:H5"/>
    <mergeCell ref="I4:I5"/>
    <mergeCell ref="J4:J5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RF 163 - Graph-11-11</vt:lpstr>
      <vt:lpstr>161-11-2010</vt:lpstr>
      <vt:lpstr>163</vt:lpstr>
      <vt:lpstr>'161-11-2010'!Print_Area</vt:lpstr>
      <vt:lpstr>'RF 163 - Graph-11-11'!Print_Area</vt:lpstr>
      <vt:lpstr>'161-11-2010'!Print_Titles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TabDiBaLiLi</cp:lastModifiedBy>
  <cp:lastPrinted>2013-03-11T09:57:05Z</cp:lastPrinted>
  <dcterms:created xsi:type="dcterms:W3CDTF">2010-06-10T06:53:52Z</dcterms:created>
  <dcterms:modified xsi:type="dcterms:W3CDTF">2014-02-15T07:16:49Z</dcterms:modified>
</cp:coreProperties>
</file>