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bDiBaLiLi\Desktop\"/>
    </mc:Choice>
  </mc:AlternateContent>
  <bookViews>
    <workbookView xWindow="0" yWindow="60" windowWidth="15195" windowHeight="9210" firstSheet="2" activeTab="2"/>
  </bookViews>
  <sheets>
    <sheet name="RF 161 - BUR" sheetId="11" state="hidden" r:id="rId1"/>
    <sheet name="RF 163 - BUR" sheetId="12" state="hidden" r:id="rId2"/>
    <sheet name="163" sheetId="24" r:id="rId3"/>
  </sheets>
  <definedNames>
    <definedName name="_xlnm.Print_Area" localSheetId="0">'RF 161 - BUR'!$A$1:$G$41</definedName>
    <definedName name="_xlnm.Print_Area" localSheetId="1">'RF 163 - BUR'!$A$1:$G$41</definedName>
  </definedNames>
  <calcPr calcId="152511" fullPrecision="0"/>
</workbook>
</file>

<file path=xl/calcChain.xml><?xml version="1.0" encoding="utf-8"?>
<calcChain xmlns="http://schemas.openxmlformats.org/spreadsheetml/2006/main">
  <c r="F35" i="24" l="1"/>
  <c r="K35" i="24" s="1"/>
  <c r="J48" i="24"/>
  <c r="G48" i="24"/>
  <c r="F48" i="24"/>
  <c r="K47" i="24"/>
  <c r="K46" i="24"/>
  <c r="K45" i="24"/>
  <c r="K44" i="24"/>
  <c r="I43" i="24"/>
  <c r="I48" i="24" s="1"/>
  <c r="H43" i="24"/>
  <c r="H48" i="24" s="1"/>
  <c r="E43" i="24"/>
  <c r="D43" i="24"/>
  <c r="D48" i="24" s="1"/>
  <c r="C43" i="24"/>
  <c r="E42" i="24"/>
  <c r="E48" i="24" s="1"/>
  <c r="C42" i="24"/>
  <c r="K41" i="24"/>
  <c r="K38" i="24"/>
  <c r="J36" i="24"/>
  <c r="K34" i="24"/>
  <c r="K33" i="24"/>
  <c r="K32" i="24"/>
  <c r="C30" i="24"/>
  <c r="C31" i="24" s="1"/>
  <c r="K31" i="24" s="1"/>
  <c r="K29" i="24"/>
  <c r="K28" i="24"/>
  <c r="K27" i="24"/>
  <c r="K26" i="24"/>
  <c r="K25" i="24"/>
  <c r="I24" i="24"/>
  <c r="G24" i="24"/>
  <c r="F24" i="24"/>
  <c r="I23" i="24"/>
  <c r="K23" i="24"/>
  <c r="H22" i="24"/>
  <c r="H36" i="24" s="1"/>
  <c r="E22" i="24"/>
  <c r="D22" i="24"/>
  <c r="I21" i="24"/>
  <c r="G21" i="24"/>
  <c r="G36" i="24" s="1"/>
  <c r="F21" i="24"/>
  <c r="E21" i="24"/>
  <c r="E36" i="24"/>
  <c r="D21" i="24"/>
  <c r="D36" i="24" s="1"/>
  <c r="C21" i="24"/>
  <c r="K20" i="24"/>
  <c r="K19" i="24"/>
  <c r="I18" i="24"/>
  <c r="I36" i="24" s="1"/>
  <c r="H18" i="24"/>
  <c r="G18" i="24"/>
  <c r="F18" i="24"/>
  <c r="D18" i="24"/>
  <c r="C18" i="24"/>
  <c r="K18" i="24" s="1"/>
  <c r="C17" i="24"/>
  <c r="I16" i="24"/>
  <c r="D16" i="24"/>
  <c r="K16" i="24" s="1"/>
  <c r="H14" i="24"/>
  <c r="K12" i="24"/>
  <c r="J11" i="24"/>
  <c r="J13" i="24"/>
  <c r="J14" i="24"/>
  <c r="H11" i="24"/>
  <c r="G11" i="24"/>
  <c r="G13" i="24"/>
  <c r="G14" i="24"/>
  <c r="F11" i="24"/>
  <c r="F13" i="24" s="1"/>
  <c r="F14" i="24" s="1"/>
  <c r="E11" i="24"/>
  <c r="E13" i="24" s="1"/>
  <c r="E14" i="24" s="1"/>
  <c r="D11" i="24"/>
  <c r="D13" i="24"/>
  <c r="D14" i="24" s="1"/>
  <c r="C11" i="24"/>
  <c r="C13" i="24" s="1"/>
  <c r="I10" i="24"/>
  <c r="K10" i="24" s="1"/>
  <c r="K9" i="24"/>
  <c r="C7" i="24"/>
  <c r="K7" i="24"/>
  <c r="D20" i="11"/>
  <c r="D19" i="11"/>
  <c r="D22" i="11" s="1"/>
  <c r="G16" i="11" s="1"/>
  <c r="G30" i="11" s="1"/>
  <c r="D19" i="12"/>
  <c r="D21" i="12"/>
  <c r="D21" i="11"/>
  <c r="D20" i="12"/>
  <c r="F36" i="24"/>
  <c r="K42" i="24"/>
  <c r="F37" i="24" l="1"/>
  <c r="F39" i="24" s="1"/>
  <c r="F49" i="24" s="1"/>
  <c r="F50" i="24" s="1"/>
  <c r="C36" i="24"/>
  <c r="D22" i="12"/>
  <c r="G16" i="12" s="1"/>
  <c r="G30" i="12" s="1"/>
  <c r="G37" i="24"/>
  <c r="G39" i="24" s="1"/>
  <c r="G49" i="24" s="1"/>
  <c r="G50" i="24" s="1"/>
  <c r="J37" i="24"/>
  <c r="J39" i="24" s="1"/>
  <c r="J49" i="24" s="1"/>
  <c r="J50" i="24" s="1"/>
  <c r="K17" i="24"/>
  <c r="K21" i="24"/>
  <c r="K43" i="24"/>
  <c r="K30" i="24"/>
  <c r="K48" i="24"/>
  <c r="E37" i="24"/>
  <c r="E39" i="24" s="1"/>
  <c r="E49" i="24" s="1"/>
  <c r="E50" i="24" s="1"/>
  <c r="K22" i="24"/>
  <c r="K24" i="24"/>
  <c r="C48" i="24"/>
  <c r="K11" i="24"/>
  <c r="D37" i="24"/>
  <c r="D39" i="24" s="1"/>
  <c r="D49" i="24" s="1"/>
  <c r="D50" i="24" s="1"/>
  <c r="H37" i="24"/>
  <c r="H39" i="24" s="1"/>
  <c r="H49" i="24" s="1"/>
  <c r="H50" i="24" s="1"/>
  <c r="C14" i="24"/>
  <c r="C37" i="24" s="1"/>
  <c r="C39" i="24" s="1"/>
  <c r="C49" i="24" s="1"/>
  <c r="C50" i="24" s="1"/>
  <c r="K36" i="24"/>
  <c r="I11" i="24"/>
  <c r="I13" i="24" s="1"/>
  <c r="I14" i="24" s="1"/>
  <c r="I37" i="24" s="1"/>
  <c r="I39" i="24" s="1"/>
  <c r="I49" i="24" s="1"/>
  <c r="I50" i="24" s="1"/>
  <c r="K13" i="24" l="1"/>
  <c r="K14" i="24" s="1"/>
  <c r="K37" i="24" s="1"/>
  <c r="K39" i="24" s="1"/>
  <c r="K49" i="24" s="1"/>
  <c r="K50" i="24" s="1"/>
</calcChain>
</file>

<file path=xl/sharedStrings.xml><?xml version="1.0" encoding="utf-8"?>
<sst xmlns="http://schemas.openxmlformats.org/spreadsheetml/2006/main" count="117" uniqueCount="90">
  <si>
    <t>TOTAL</t>
  </si>
  <si>
    <t>Republic of the Philippines</t>
  </si>
  <si>
    <t>Benguet State University</t>
  </si>
  <si>
    <t>La Trinidad, Benguet</t>
  </si>
  <si>
    <t>No.</t>
  </si>
  <si>
    <t>Payee</t>
  </si>
  <si>
    <t>Address</t>
  </si>
  <si>
    <t>A.   CERTIFIED</t>
  </si>
  <si>
    <t>RF 163</t>
  </si>
  <si>
    <t>BUDGET UTILIZATION REQUEST</t>
  </si>
  <si>
    <t>Office</t>
  </si>
  <si>
    <t>BSU La Trinidad, Benguet</t>
  </si>
  <si>
    <t xml:space="preserve">Responsibility Center </t>
  </si>
  <si>
    <t>Particulars</t>
  </si>
  <si>
    <t>Account Code</t>
  </si>
  <si>
    <t>Amount</t>
  </si>
  <si>
    <t>B.   CERTIFIED</t>
  </si>
  <si>
    <t xml:space="preserve">Charges to appropriation/allotment necessary, </t>
  </si>
  <si>
    <t>Budget available and earmarked/utilized
for the purpose as indicated above</t>
  </si>
  <si>
    <t>lawful, and under my direct supervision</t>
  </si>
  <si>
    <t>Supporting documents valid, proper, and legal</t>
  </si>
  <si>
    <r>
      <t xml:space="preserve">
ESTRELLITA M. DACLAN
</t>
    </r>
    <r>
      <rPr>
        <sz val="9"/>
        <color indexed="8"/>
        <rFont val="Lucida Sans"/>
        <family val="2"/>
      </rPr>
      <t>Supervising Administrative Officer</t>
    </r>
    <r>
      <rPr>
        <sz val="10"/>
        <color indexed="8"/>
        <rFont val="Lucida Sans"/>
        <family val="2"/>
      </rPr>
      <t xml:space="preserve">
Date ____________________
</t>
    </r>
  </si>
  <si>
    <t>RF 161</t>
  </si>
  <si>
    <t>TRANSFER of RF 161 Net Income for Production Year 2010 and correspoding cash for imputed costs in the total amount of …….</t>
  </si>
  <si>
    <t>SPECIAL TRUST FUND (STF 164)</t>
  </si>
  <si>
    <t>PY 2010 Net Income</t>
  </si>
  <si>
    <t>Imputed Cost</t>
  </si>
  <si>
    <t>TRANSFER of RF 163 Net Income for Production Year 2010 and correspoding cash for imputed costs in the total amount of …….</t>
  </si>
  <si>
    <t>Marketing Center</t>
  </si>
  <si>
    <t>Total</t>
  </si>
  <si>
    <t>Revolving Fund 163</t>
  </si>
  <si>
    <t>BSU Garments</t>
  </si>
  <si>
    <t>Gladiola Center</t>
  </si>
  <si>
    <t>BSU Cafeteria</t>
  </si>
  <si>
    <t>SLS Canteen</t>
  </si>
  <si>
    <t>Certified Correct:</t>
  </si>
  <si>
    <t>RF 161 Share in the Imputed Cost of Multi-Vegetable Project</t>
  </si>
  <si>
    <t>RF 163 Share in the Imputed Cost of Multi-Vegetable Project</t>
  </si>
  <si>
    <r>
      <t>DARLYN D. TAGARINO
VP Finance</t>
    </r>
    <r>
      <rPr>
        <sz val="9"/>
        <color indexed="8"/>
        <rFont val="Lucida Sans"/>
        <family val="2"/>
      </rPr>
      <t xml:space="preserve">  </t>
    </r>
    <r>
      <rPr>
        <sz val="10"/>
        <color indexed="8"/>
        <rFont val="Lucida Sans"/>
        <family val="2"/>
      </rPr>
      <t xml:space="preserve">
</t>
    </r>
    <r>
      <rPr>
        <b/>
        <sz val="10"/>
        <color indexed="8"/>
        <rFont val="Lucida Sans"/>
        <family val="2"/>
      </rPr>
      <t xml:space="preserve">
</t>
    </r>
    <r>
      <rPr>
        <sz val="10"/>
        <color indexed="8"/>
        <rFont val="Lucida Sans"/>
        <family val="2"/>
      </rPr>
      <t>Date ____________________</t>
    </r>
  </si>
  <si>
    <t>Statement of Income and Expenses</t>
  </si>
  <si>
    <t>Cost of Sales</t>
  </si>
  <si>
    <t xml:space="preserve">Gross Profit </t>
  </si>
  <si>
    <t>Less: Operating Expenses</t>
  </si>
  <si>
    <t>Other Personnel Benefits</t>
  </si>
  <si>
    <t>Travel Expenses</t>
  </si>
  <si>
    <t>Total Operating Expenses</t>
  </si>
  <si>
    <t>Total Operating Income</t>
  </si>
  <si>
    <t xml:space="preserve">Space Rental </t>
  </si>
  <si>
    <t>Total Imputed Costs</t>
  </si>
  <si>
    <t>Animal Hospital</t>
  </si>
  <si>
    <t>University Guest House</t>
  </si>
  <si>
    <t xml:space="preserve">    Merchandise Inventory, beginning</t>
  </si>
  <si>
    <t xml:space="preserve">    Purchases</t>
  </si>
  <si>
    <t xml:space="preserve">    Total Goods Available for Sale</t>
  </si>
  <si>
    <t xml:space="preserve">    Merchandise Inventory, ending</t>
  </si>
  <si>
    <t xml:space="preserve">    Cost of Sales</t>
  </si>
  <si>
    <t xml:space="preserve">        Cash Gift &amp;Year-End Bonus</t>
  </si>
  <si>
    <t xml:space="preserve"> PhilHealth Contributions</t>
  </si>
  <si>
    <t xml:space="preserve"> Office Supplies &amp; other Supplies expense</t>
  </si>
  <si>
    <t xml:space="preserve"> Other Personnel Benefits</t>
  </si>
  <si>
    <t xml:space="preserve"> Gasoline, Oil &amp; lubricants expenses</t>
  </si>
  <si>
    <t xml:space="preserve"> Honorarium</t>
  </si>
  <si>
    <t xml:space="preserve"> Repairs and Maintenance</t>
  </si>
  <si>
    <t xml:space="preserve"> Communication/Telephone Expense</t>
  </si>
  <si>
    <t xml:space="preserve"> Cable, Satellite, Telegraph, and Radio</t>
  </si>
  <si>
    <t>Water</t>
  </si>
  <si>
    <t>Electricity</t>
  </si>
  <si>
    <t>Depreciation  - Machinery &amp; Eqpt</t>
  </si>
  <si>
    <t>Depreciation - Building</t>
  </si>
  <si>
    <t>Other maintenance &amp; OpEx</t>
  </si>
  <si>
    <t>Less: Imputed Costs</t>
  </si>
  <si>
    <t>Accountable Forms</t>
  </si>
  <si>
    <t>Salaries and Wages - Regular</t>
  </si>
  <si>
    <t>Water (Provision)</t>
  </si>
  <si>
    <t>Electricity (Provision)</t>
  </si>
  <si>
    <t>Security Services</t>
  </si>
  <si>
    <t xml:space="preserve">        IMELDA G. RAMOS</t>
  </si>
  <si>
    <t xml:space="preserve">            Accountant IV</t>
  </si>
  <si>
    <t>For the Period Ended December 31, 2011</t>
  </si>
  <si>
    <t xml:space="preserve">Sales </t>
  </si>
  <si>
    <t>Operating Income</t>
  </si>
  <si>
    <t>Return on Investments</t>
  </si>
  <si>
    <t>Souvenir  Gift Shop</t>
  </si>
  <si>
    <t xml:space="preserve">          Salaries &amp; Wages - Job Order/Student Asst.</t>
  </si>
  <si>
    <t xml:space="preserve">        Overtime Pay and Night Pay</t>
  </si>
  <si>
    <t xml:space="preserve">         Service Incentive Leave &amp; Holiday Pay</t>
  </si>
  <si>
    <t xml:space="preserve"> Insurance Expense</t>
  </si>
  <si>
    <t xml:space="preserve"> Fidelity Bond Premiums</t>
  </si>
  <si>
    <t>Other Income (Surcharges &amp; Other Fines &amp; Penalties)</t>
  </si>
  <si>
    <t>RF 163 Net Profit/(Loss)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</si>
</sst>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Lucida Sans"/>
      <family val="2"/>
    </font>
    <font>
      <sz val="9"/>
      <color indexed="8"/>
      <name val="Lucida Sans"/>
      <family val="2"/>
    </font>
    <font>
      <b/>
      <sz val="10"/>
      <color indexed="8"/>
      <name val="Lucida Bright"/>
      <family val="1"/>
    </font>
    <font>
      <sz val="10"/>
      <color indexed="8"/>
      <name val="Lucida Bright"/>
      <family val="1"/>
    </font>
    <font>
      <b/>
      <sz val="10"/>
      <color indexed="8"/>
      <name val="Lucida Sans"/>
      <family val="2"/>
    </font>
    <font>
      <sz val="11"/>
      <color indexed="8"/>
      <name val="Lucida Sans"/>
      <family val="2"/>
    </font>
    <font>
      <sz val="8"/>
      <color indexed="8"/>
      <name val="Lucida Sans"/>
      <family val="2"/>
    </font>
    <font>
      <b/>
      <sz val="12"/>
      <color indexed="8"/>
      <name val="Lucida Sans"/>
      <family val="2"/>
    </font>
    <font>
      <sz val="14"/>
      <color indexed="8"/>
      <name val="Viner Hand ITC"/>
      <family val="4"/>
    </font>
    <font>
      <b/>
      <sz val="8"/>
      <color indexed="8"/>
      <name val="Lucida Sans"/>
      <family val="2"/>
    </font>
    <font>
      <sz val="14"/>
      <color indexed="8"/>
      <name val="Lucida Sans"/>
      <family val="2"/>
    </font>
    <font>
      <sz val="6"/>
      <color indexed="8"/>
      <name val="Lucida Sans"/>
      <family val="2"/>
    </font>
    <font>
      <sz val="9"/>
      <color indexed="8"/>
      <name val="Lucida Sans Unicode"/>
      <family val="2"/>
    </font>
    <font>
      <b/>
      <sz val="10"/>
      <color indexed="8"/>
      <name val="Eras Medium ITC"/>
      <family val="2"/>
    </font>
    <font>
      <sz val="10"/>
      <color indexed="8"/>
      <name val="Eras Medium ITC"/>
      <family val="2"/>
    </font>
    <font>
      <b/>
      <i/>
      <sz val="10"/>
      <color indexed="8"/>
      <name val="Tahoma"/>
      <family val="2"/>
    </font>
    <font>
      <b/>
      <i/>
      <sz val="9"/>
      <color indexed="8"/>
      <name val="Tahoma"/>
      <family val="2"/>
    </font>
    <font>
      <sz val="11"/>
      <name val="Eras Medium ITC"/>
      <family val="2"/>
    </font>
    <font>
      <sz val="11"/>
      <color indexed="8"/>
      <name val="Eras Medium ITC"/>
      <family val="2"/>
    </font>
    <font>
      <sz val="9"/>
      <name val="Eras Medium ITC"/>
      <family val="2"/>
    </font>
    <font>
      <sz val="10"/>
      <name val="Eras Medium ITC"/>
      <family val="2"/>
    </font>
    <font>
      <b/>
      <sz val="11"/>
      <name val="Eras Medium ITC"/>
      <family val="2"/>
    </font>
    <font>
      <sz val="10"/>
      <name val="Arial"/>
      <family val="2"/>
    </font>
    <font>
      <b/>
      <sz val="11"/>
      <color indexed="8"/>
      <name val="Eras Medium IT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0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43" fontId="4" fillId="0" borderId="0" xfId="1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43" fontId="4" fillId="0" borderId="1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wrapText="1" indent="1"/>
    </xf>
    <xf numFmtId="0" fontId="5" fillId="0" borderId="5" xfId="0" applyFont="1" applyBorder="1" applyAlignment="1">
      <alignment horizontal="left" wrapText="1" inden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vertical="center" wrapText="1"/>
    </xf>
    <xf numFmtId="0" fontId="8" fillId="0" borderId="9" xfId="0" applyFont="1" applyBorder="1"/>
    <xf numFmtId="43" fontId="4" fillId="0" borderId="9" xfId="1" applyFont="1" applyBorder="1"/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justify"/>
    </xf>
    <xf numFmtId="43" fontId="8" fillId="0" borderId="9" xfId="1" applyFont="1" applyBorder="1"/>
    <xf numFmtId="43" fontId="8" fillId="0" borderId="9" xfId="1" applyFont="1" applyBorder="1" applyAlignment="1"/>
    <xf numFmtId="0" fontId="4" fillId="0" borderId="9" xfId="0" applyFont="1" applyBorder="1" applyAlignment="1">
      <alignment horizontal="left" vertical="top" wrapText="1" indent="1"/>
    </xf>
    <xf numFmtId="0" fontId="4" fillId="0" borderId="10" xfId="0" applyFont="1" applyBorder="1" applyAlignment="1">
      <alignment horizontal="left" vertical="top" wrapText="1" indent="1"/>
    </xf>
    <xf numFmtId="39" fontId="9" fillId="0" borderId="9" xfId="1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top" wrapText="1" indent="1"/>
    </xf>
    <xf numFmtId="0" fontId="4" fillId="0" borderId="9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4" fillId="0" borderId="11" xfId="0" applyFont="1" applyBorder="1"/>
    <xf numFmtId="0" fontId="8" fillId="0" borderId="4" xfId="0" applyFont="1" applyBorder="1"/>
    <xf numFmtId="43" fontId="8" fillId="0" borderId="4" xfId="1" applyFont="1" applyBorder="1"/>
    <xf numFmtId="0" fontId="9" fillId="0" borderId="0" xfId="0" applyFont="1" applyBorder="1" applyAlignment="1">
      <alignment horizontal="right" vertical="center" wrapText="1"/>
    </xf>
    <xf numFmtId="43" fontId="8" fillId="0" borderId="7" xfId="0" applyNumberFormat="1" applyFont="1" applyBorder="1" applyAlignment="1">
      <alignment horizontal="center" vertical="center" wrapText="1"/>
    </xf>
    <xf numFmtId="39" fontId="9" fillId="0" borderId="7" xfId="1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0" fontId="4" fillId="0" borderId="1" xfId="0" applyFont="1" applyBorder="1"/>
    <xf numFmtId="0" fontId="4" fillId="0" borderId="10" xfId="0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4" fillId="0" borderId="10" xfId="0" applyFont="1" applyFill="1" applyBorder="1" applyAlignment="1">
      <alignment horizontal="left" vertical="top" wrapText="1" indent="1"/>
    </xf>
    <xf numFmtId="0" fontId="10" fillId="0" borderId="1" xfId="0" applyFont="1" applyBorder="1"/>
    <xf numFmtId="0" fontId="10" fillId="0" borderId="0" xfId="0" applyFont="1" applyBorder="1"/>
    <xf numFmtId="0" fontId="4" fillId="0" borderId="0" xfId="0" applyFont="1" applyFill="1" applyBorder="1" applyAlignment="1">
      <alignment horizontal="left" vertical="top" wrapText="1" indent="1"/>
    </xf>
    <xf numFmtId="0" fontId="5" fillId="0" borderId="0" xfId="0" applyFont="1" applyBorder="1"/>
    <xf numFmtId="43" fontId="4" fillId="0" borderId="0" xfId="1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 indent="1"/>
    </xf>
    <xf numFmtId="0" fontId="15" fillId="0" borderId="0" xfId="0" applyFont="1" applyBorder="1" applyAlignment="1">
      <alignment vertical="top" wrapText="1"/>
    </xf>
    <xf numFmtId="0" fontId="4" fillId="0" borderId="0" xfId="0" applyFont="1" applyAlignment="1">
      <alignment horizontal="left" indent="1"/>
    </xf>
    <xf numFmtId="43" fontId="4" fillId="0" borderId="0" xfId="1" applyFont="1"/>
    <xf numFmtId="0" fontId="4" fillId="0" borderId="0" xfId="0" applyFont="1" applyBorder="1" applyAlignment="1">
      <alignment horizontal="center" vertical="center" wrapText="1"/>
    </xf>
    <xf numFmtId="44" fontId="16" fillId="2" borderId="0" xfId="0" applyNumberFormat="1" applyFont="1" applyFill="1" applyBorder="1" applyAlignment="1">
      <alignment horizontal="left" vertical="center" indent="1"/>
    </xf>
    <xf numFmtId="43" fontId="16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3" fontId="4" fillId="0" borderId="0" xfId="0" applyNumberFormat="1" applyFont="1" applyBorder="1" applyAlignment="1">
      <alignment horizontal="center" vertical="center" wrapText="1"/>
    </xf>
    <xf numFmtId="43" fontId="4" fillId="0" borderId="12" xfId="0" applyNumberFormat="1" applyFont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43" fontId="18" fillId="0" borderId="0" xfId="4" applyNumberFormat="1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vertical="center"/>
    </xf>
    <xf numFmtId="43" fontId="18" fillId="0" borderId="0" xfId="4" applyNumberFormat="1" applyFont="1" applyFill="1" applyBorder="1" applyAlignment="1">
      <alignment vertical="center"/>
    </xf>
    <xf numFmtId="0" fontId="19" fillId="0" borderId="0" xfId="4" applyFont="1" applyFill="1" applyBorder="1" applyAlignment="1">
      <alignment horizontal="right" vertical="center"/>
    </xf>
    <xf numFmtId="0" fontId="17" fillId="0" borderId="16" xfId="4" applyFont="1" applyFill="1" applyBorder="1" applyAlignment="1">
      <alignment vertical="center"/>
    </xf>
    <xf numFmtId="43" fontId="17" fillId="0" borderId="16" xfId="2" applyNumberFormat="1" applyFont="1" applyFill="1" applyBorder="1" applyAlignment="1">
      <alignment vertical="center" shrinkToFit="1"/>
    </xf>
    <xf numFmtId="43" fontId="18" fillId="0" borderId="0" xfId="2" applyFont="1" applyFill="1" applyBorder="1" applyAlignment="1">
      <alignment vertical="center" shrinkToFit="1"/>
    </xf>
    <xf numFmtId="43" fontId="18" fillId="0" borderId="0" xfId="2" applyNumberFormat="1" applyFont="1" applyFill="1" applyBorder="1" applyAlignment="1">
      <alignment vertical="center" shrinkToFit="1"/>
    </xf>
    <xf numFmtId="0" fontId="18" fillId="0" borderId="16" xfId="4" applyFont="1" applyFill="1" applyBorder="1" applyAlignment="1">
      <alignment vertical="center"/>
    </xf>
    <xf numFmtId="43" fontId="18" fillId="0" borderId="16" xfId="2" applyNumberFormat="1" applyFont="1" applyFill="1" applyBorder="1" applyAlignment="1">
      <alignment vertical="center" shrinkToFit="1"/>
    </xf>
    <xf numFmtId="43" fontId="18" fillId="0" borderId="16" xfId="4" applyNumberFormat="1" applyFont="1" applyFill="1" applyBorder="1" applyAlignment="1">
      <alignment vertical="center" shrinkToFit="1"/>
    </xf>
    <xf numFmtId="43" fontId="18" fillId="2" borderId="0" xfId="2" applyNumberFormat="1" applyFont="1" applyFill="1" applyBorder="1" applyAlignment="1">
      <alignment vertical="center" shrinkToFit="1"/>
    </xf>
    <xf numFmtId="43" fontId="18" fillId="0" borderId="0" xfId="6" applyNumberFormat="1" applyFont="1" applyFill="1" applyBorder="1" applyAlignment="1">
      <alignment vertical="center"/>
    </xf>
    <xf numFmtId="43" fontId="18" fillId="0" borderId="0" xfId="2" applyNumberFormat="1" applyFont="1" applyFill="1" applyBorder="1" applyAlignment="1">
      <alignment vertical="center"/>
    </xf>
    <xf numFmtId="43" fontId="18" fillId="0" borderId="0" xfId="2" applyFont="1" applyFill="1" applyBorder="1" applyAlignment="1">
      <alignment vertical="center"/>
    </xf>
    <xf numFmtId="43" fontId="18" fillId="2" borderId="0" xfId="4" applyNumberFormat="1" applyFont="1" applyFill="1" applyBorder="1" applyAlignment="1">
      <alignment horizontal="center" vertical="center"/>
    </xf>
    <xf numFmtId="43" fontId="18" fillId="2" borderId="0" xfId="4" applyNumberFormat="1" applyFont="1" applyFill="1" applyBorder="1" applyAlignment="1">
      <alignment vertical="center"/>
    </xf>
    <xf numFmtId="43" fontId="17" fillId="2" borderId="16" xfId="2" applyNumberFormat="1" applyFont="1" applyFill="1" applyBorder="1" applyAlignment="1">
      <alignment vertical="center" shrinkToFit="1"/>
    </xf>
    <xf numFmtId="43" fontId="18" fillId="2" borderId="16" xfId="2" applyNumberFormat="1" applyFont="1" applyFill="1" applyBorder="1" applyAlignment="1">
      <alignment vertical="center" shrinkToFit="1"/>
    </xf>
    <xf numFmtId="0" fontId="18" fillId="0" borderId="17" xfId="4" applyFont="1" applyFill="1" applyBorder="1" applyAlignment="1">
      <alignment vertical="center"/>
    </xf>
    <xf numFmtId="43" fontId="18" fillId="0" borderId="17" xfId="4" applyNumberFormat="1" applyFont="1" applyFill="1" applyBorder="1" applyAlignment="1">
      <alignment vertical="center" shrinkToFit="1"/>
    </xf>
    <xf numFmtId="43" fontId="18" fillId="2" borderId="17" xfId="4" applyNumberFormat="1" applyFont="1" applyFill="1" applyBorder="1" applyAlignment="1">
      <alignment vertical="center" shrinkToFit="1"/>
    </xf>
    <xf numFmtId="0" fontId="22" fillId="0" borderId="0" xfId="4" applyFont="1" applyFill="1" applyBorder="1" applyAlignment="1">
      <alignment horizontal="left" vertical="center" indent="2"/>
    </xf>
    <xf numFmtId="43" fontId="22" fillId="2" borderId="0" xfId="2" applyNumberFormat="1" applyFont="1" applyFill="1" applyBorder="1" applyAlignment="1">
      <alignment vertical="center" shrinkToFit="1"/>
    </xf>
    <xf numFmtId="43" fontId="22" fillId="0" borderId="0" xfId="2" applyNumberFormat="1" applyFont="1" applyFill="1" applyBorder="1" applyAlignment="1">
      <alignment vertical="center" shrinkToFit="1"/>
    </xf>
    <xf numFmtId="0" fontId="22" fillId="0" borderId="0" xfId="4" applyFont="1" applyFill="1" applyBorder="1" applyAlignment="1">
      <alignment vertical="center"/>
    </xf>
    <xf numFmtId="43" fontId="22" fillId="2" borderId="0" xfId="2" applyFont="1" applyFill="1" applyBorder="1" applyAlignment="1">
      <alignment vertical="center" shrinkToFit="1"/>
    </xf>
    <xf numFmtId="43" fontId="22" fillId="2" borderId="0" xfId="2" applyNumberFormat="1" applyFont="1" applyFill="1" applyBorder="1" applyAlignment="1">
      <alignment horizontal="right" vertical="center" shrinkToFit="1"/>
    </xf>
    <xf numFmtId="43" fontId="22" fillId="2" borderId="0" xfId="4" applyNumberFormat="1" applyFont="1" applyFill="1" applyBorder="1" applyAlignment="1">
      <alignment horizontal="left" vertical="center" shrinkToFit="1"/>
    </xf>
    <xf numFmtId="0" fontId="22" fillId="0" borderId="11" xfId="4" applyFont="1" applyFill="1" applyBorder="1" applyAlignment="1">
      <alignment horizontal="left" vertical="center" indent="2"/>
    </xf>
    <xf numFmtId="43" fontId="22" fillId="0" borderId="11" xfId="2" applyFont="1" applyFill="1" applyBorder="1" applyAlignment="1">
      <alignment vertical="center" shrinkToFit="1"/>
    </xf>
    <xf numFmtId="43" fontId="22" fillId="2" borderId="11" xfId="2" applyNumberFormat="1" applyFont="1" applyFill="1" applyBorder="1" applyAlignment="1">
      <alignment vertical="center" shrinkToFit="1"/>
    </xf>
    <xf numFmtId="0" fontId="22" fillId="0" borderId="18" xfId="4" applyFont="1" applyFill="1" applyBorder="1" applyAlignment="1">
      <alignment vertical="center"/>
    </xf>
    <xf numFmtId="0" fontId="22" fillId="0" borderId="18" xfId="4" applyFont="1" applyFill="1" applyBorder="1" applyAlignment="1">
      <alignment horizontal="left" vertical="center" indent="2"/>
    </xf>
    <xf numFmtId="43" fontId="22" fillId="0" borderId="18" xfId="2" applyNumberFormat="1" applyFont="1" applyFill="1" applyBorder="1" applyAlignment="1">
      <alignment horizontal="right" vertical="center" shrinkToFit="1"/>
    </xf>
    <xf numFmtId="43" fontId="22" fillId="0" borderId="18" xfId="4" applyNumberFormat="1" applyFont="1" applyFill="1" applyBorder="1" applyAlignment="1">
      <alignment vertical="center" shrinkToFit="1"/>
    </xf>
    <xf numFmtId="0" fontId="22" fillId="0" borderId="19" xfId="4" applyFont="1" applyFill="1" applyBorder="1" applyAlignment="1">
      <alignment vertical="center"/>
    </xf>
    <xf numFmtId="43" fontId="17" fillId="2" borderId="16" xfId="2" applyFont="1" applyFill="1" applyBorder="1" applyAlignment="1">
      <alignment vertical="center" shrinkToFit="1"/>
    </xf>
    <xf numFmtId="43" fontId="18" fillId="2" borderId="0" xfId="2" applyFont="1" applyFill="1" applyBorder="1" applyAlignment="1">
      <alignment vertical="center" shrinkToFit="1"/>
    </xf>
    <xf numFmtId="43" fontId="18" fillId="2" borderId="0" xfId="2" applyNumberFormat="1" applyFont="1" applyFill="1" applyBorder="1" applyAlignment="1">
      <alignment horizontal="right" vertical="center" shrinkToFit="1"/>
    </xf>
    <xf numFmtId="43" fontId="18" fillId="2" borderId="16" xfId="2" applyFont="1" applyFill="1" applyBorder="1" applyAlignment="1">
      <alignment vertical="center" shrinkToFit="1"/>
    </xf>
    <xf numFmtId="43" fontId="18" fillId="2" borderId="16" xfId="2" applyNumberFormat="1" applyFont="1" applyFill="1" applyBorder="1" applyAlignment="1">
      <alignment horizontal="right" vertical="center" shrinkToFit="1"/>
    </xf>
    <xf numFmtId="0" fontId="17" fillId="3" borderId="0" xfId="4" applyFont="1" applyFill="1" applyBorder="1" applyAlignment="1">
      <alignment horizontal="left" vertical="center"/>
    </xf>
    <xf numFmtId="43" fontId="18" fillId="2" borderId="16" xfId="4" applyNumberFormat="1" applyFont="1" applyFill="1" applyBorder="1" applyAlignment="1">
      <alignment vertical="center" shrinkToFit="1"/>
    </xf>
    <xf numFmtId="0" fontId="24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indent="2"/>
    </xf>
    <xf numFmtId="0" fontId="23" fillId="0" borderId="0" xfId="0" applyFont="1" applyBorder="1" applyAlignment="1">
      <alignment horizontal="left" indent="2"/>
    </xf>
    <xf numFmtId="0" fontId="24" fillId="0" borderId="0" xfId="0" applyFont="1" applyBorder="1" applyAlignment="1">
      <alignment horizontal="left" indent="2"/>
    </xf>
    <xf numFmtId="43" fontId="21" fillId="0" borderId="0" xfId="0" applyNumberFormat="1" applyFont="1" applyBorder="1" applyAlignment="1">
      <alignment horizontal="left" indent="2"/>
    </xf>
    <xf numFmtId="43" fontId="21" fillId="0" borderId="11" xfId="0" applyNumberFormat="1" applyFont="1" applyBorder="1" applyAlignment="1">
      <alignment horizontal="left" indent="2"/>
    </xf>
    <xf numFmtId="43" fontId="22" fillId="2" borderId="11" xfId="2" applyFont="1" applyFill="1" applyBorder="1" applyAlignment="1">
      <alignment vertical="center" shrinkToFit="1"/>
    </xf>
    <xf numFmtId="43" fontId="22" fillId="2" borderId="11" xfId="2" applyNumberFormat="1" applyFont="1" applyFill="1" applyBorder="1" applyAlignment="1">
      <alignment horizontal="right" vertical="center" shrinkToFit="1"/>
    </xf>
    <xf numFmtId="0" fontId="25" fillId="0" borderId="18" xfId="0" applyFont="1" applyBorder="1"/>
    <xf numFmtId="43" fontId="22" fillId="2" borderId="18" xfId="2" applyFont="1" applyFill="1" applyBorder="1" applyAlignment="1">
      <alignment vertical="center" shrinkToFit="1"/>
    </xf>
    <xf numFmtId="43" fontId="22" fillId="2" borderId="18" xfId="2" applyNumberFormat="1" applyFont="1" applyFill="1" applyBorder="1" applyAlignment="1">
      <alignment horizontal="right" vertical="center" shrinkToFit="1"/>
    </xf>
    <xf numFmtId="0" fontId="25" fillId="0" borderId="11" xfId="0" applyFont="1" applyBorder="1"/>
    <xf numFmtId="0" fontId="22" fillId="0" borderId="16" xfId="4" applyFont="1" applyFill="1" applyBorder="1" applyAlignment="1">
      <alignment vertical="center"/>
    </xf>
    <xf numFmtId="0" fontId="23" fillId="0" borderId="0" xfId="0" applyFont="1" applyBorder="1"/>
    <xf numFmtId="43" fontId="22" fillId="2" borderId="0" xfId="4" applyNumberFormat="1" applyFont="1" applyFill="1" applyBorder="1" applyAlignment="1">
      <alignment vertical="center" shrinkToFit="1"/>
    </xf>
    <xf numFmtId="43" fontId="22" fillId="0" borderId="0" xfId="4" applyNumberFormat="1" applyFont="1" applyFill="1" applyBorder="1" applyAlignment="1">
      <alignment vertical="center" shrinkToFit="1"/>
    </xf>
    <xf numFmtId="43" fontId="22" fillId="2" borderId="18" xfId="4" applyNumberFormat="1" applyFont="1" applyFill="1" applyBorder="1" applyAlignment="1">
      <alignment vertical="center" shrinkToFit="1"/>
    </xf>
    <xf numFmtId="0" fontId="21" fillId="0" borderId="0" xfId="0" applyFont="1" applyBorder="1"/>
    <xf numFmtId="43" fontId="24" fillId="0" borderId="0" xfId="0" applyNumberFormat="1" applyFont="1" applyBorder="1" applyAlignment="1">
      <alignment horizontal="left" indent="2"/>
    </xf>
    <xf numFmtId="0" fontId="18" fillId="0" borderId="19" xfId="4" applyFont="1" applyFill="1" applyBorder="1" applyAlignment="1">
      <alignment vertical="center"/>
    </xf>
    <xf numFmtId="44" fontId="24" fillId="0" borderId="0" xfId="0" applyNumberFormat="1" applyFont="1" applyBorder="1" applyAlignment="1">
      <alignment horizontal="left" indent="2"/>
    </xf>
    <xf numFmtId="0" fontId="18" fillId="0" borderId="0" xfId="4" applyNumberFormat="1" applyFont="1" applyFill="1" applyBorder="1" applyAlignment="1">
      <alignment horizontal="left" vertical="center" indent="2"/>
    </xf>
    <xf numFmtId="0" fontId="25" fillId="0" borderId="13" xfId="0" applyFont="1" applyBorder="1"/>
    <xf numFmtId="0" fontId="22" fillId="0" borderId="13" xfId="4" applyNumberFormat="1" applyFont="1" applyFill="1" applyBorder="1" applyAlignment="1">
      <alignment horizontal="left" vertical="center" indent="2"/>
    </xf>
    <xf numFmtId="43" fontId="22" fillId="2" borderId="13" xfId="2" applyFont="1" applyFill="1" applyBorder="1" applyAlignment="1">
      <alignment vertical="center" shrinkToFit="1"/>
    </xf>
    <xf numFmtId="43" fontId="22" fillId="0" borderId="13" xfId="2" applyFont="1" applyFill="1" applyBorder="1" applyAlignment="1">
      <alignment vertical="center" shrinkToFit="1"/>
    </xf>
    <xf numFmtId="0" fontId="25" fillId="4" borderId="20" xfId="0" applyFont="1" applyFill="1" applyBorder="1"/>
    <xf numFmtId="0" fontId="22" fillId="4" borderId="20" xfId="4" applyNumberFormat="1" applyFont="1" applyFill="1" applyBorder="1" applyAlignment="1">
      <alignment horizontal="left" vertical="center" indent="2"/>
    </xf>
    <xf numFmtId="43" fontId="27" fillId="4" borderId="20" xfId="2" applyFont="1" applyFill="1" applyBorder="1" applyAlignment="1">
      <alignment vertical="center" shrinkToFit="1"/>
    </xf>
    <xf numFmtId="10" fontId="25" fillId="0" borderId="20" xfId="0" applyNumberFormat="1" applyFont="1" applyBorder="1"/>
    <xf numFmtId="10" fontId="27" fillId="0" borderId="20" xfId="4" applyNumberFormat="1" applyFont="1" applyFill="1" applyBorder="1" applyAlignment="1">
      <alignment horizontal="left" vertical="center" indent="2"/>
    </xf>
    <xf numFmtId="10" fontId="27" fillId="2" borderId="20" xfId="2" applyNumberFormat="1" applyFont="1" applyFill="1" applyBorder="1" applyAlignment="1">
      <alignment vertical="center" shrinkToFit="1"/>
    </xf>
    <xf numFmtId="0" fontId="17" fillId="0" borderId="0" xfId="4" applyFont="1" applyFill="1" applyBorder="1" applyAlignment="1">
      <alignment vertical="center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7" fillId="0" borderId="18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justify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left" wrapText="1" indent="1"/>
    </xf>
    <xf numFmtId="0" fontId="4" fillId="0" borderId="13" xfId="0" applyFont="1" applyBorder="1" applyAlignment="1">
      <alignment horizontal="left" wrapText="1" indent="1"/>
    </xf>
    <xf numFmtId="0" fontId="4" fillId="0" borderId="14" xfId="0" applyFont="1" applyBorder="1" applyAlignment="1">
      <alignment horizontal="left" wrapText="1" inden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3" fontId="20" fillId="2" borderId="21" xfId="4" applyNumberFormat="1" applyFont="1" applyFill="1" applyBorder="1" applyAlignment="1">
      <alignment horizontal="center" vertical="center" wrapText="1"/>
    </xf>
    <xf numFmtId="43" fontId="20" fillId="2" borderId="16" xfId="4" applyNumberFormat="1" applyFont="1" applyFill="1" applyBorder="1" applyAlignment="1">
      <alignment horizontal="center" vertical="center" wrapText="1"/>
    </xf>
    <xf numFmtId="43" fontId="20" fillId="2" borderId="16" xfId="4" applyNumberFormat="1" applyFont="1" applyFill="1" applyBorder="1" applyAlignment="1">
      <alignment horizontal="center" vertical="center"/>
    </xf>
    <xf numFmtId="43" fontId="20" fillId="2" borderId="21" xfId="4" applyNumberFormat="1" applyFont="1" applyFill="1" applyBorder="1" applyAlignment="1">
      <alignment horizontal="center" vertical="center" wrapText="1" shrinkToFit="1"/>
    </xf>
    <xf numFmtId="43" fontId="20" fillId="2" borderId="16" xfId="4" applyNumberFormat="1" applyFont="1" applyFill="1" applyBorder="1" applyAlignment="1">
      <alignment horizontal="center" vertical="center" shrinkToFit="1"/>
    </xf>
    <xf numFmtId="0" fontId="20" fillId="2" borderId="21" xfId="4" applyFont="1" applyFill="1" applyBorder="1" applyAlignment="1">
      <alignment horizontal="center" vertical="distributed"/>
    </xf>
    <xf numFmtId="0" fontId="20" fillId="2" borderId="16" xfId="4" applyFont="1" applyFill="1" applyBorder="1" applyAlignment="1">
      <alignment horizontal="center" vertical="distributed"/>
    </xf>
    <xf numFmtId="0" fontId="19" fillId="0" borderId="21" xfId="4" applyFont="1" applyFill="1" applyBorder="1" applyAlignment="1">
      <alignment horizontal="center" vertical="center"/>
    </xf>
    <xf numFmtId="0" fontId="19" fillId="0" borderId="16" xfId="4" applyFont="1" applyFill="1" applyBorder="1" applyAlignment="1">
      <alignment horizontal="center" vertical="center"/>
    </xf>
    <xf numFmtId="0" fontId="20" fillId="2" borderId="21" xfId="4" applyFont="1" applyFill="1" applyBorder="1" applyAlignment="1">
      <alignment horizontal="right" vertical="center"/>
    </xf>
    <xf numFmtId="0" fontId="20" fillId="2" borderId="16" xfId="4" applyFont="1" applyFill="1" applyBorder="1" applyAlignment="1">
      <alignment horizontal="right" vertical="center"/>
    </xf>
  </cellXfs>
  <cellStyles count="7">
    <cellStyle name="Comma" xfId="1" builtinId="3"/>
    <cellStyle name="Comma 2" xfId="2"/>
    <cellStyle name="Comma 3" xfId="3"/>
    <cellStyle name="Normal" xfId="0" builtinId="0"/>
    <cellStyle name="Normal 2" xfId="4"/>
    <cellStyle name="Normal 3" xf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85725</xdr:rowOff>
    </xdr:from>
    <xdr:to>
      <xdr:col>2</xdr:col>
      <xdr:colOff>666750</xdr:colOff>
      <xdr:row>4</xdr:row>
      <xdr:rowOff>200025</xdr:rowOff>
    </xdr:to>
    <xdr:pic>
      <xdr:nvPicPr>
        <xdr:cNvPr id="5505" name="Picture 1" descr="bs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762000" y="85725"/>
          <a:ext cx="781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31</xdr:row>
      <xdr:rowOff>152400</xdr:rowOff>
    </xdr:from>
    <xdr:to>
      <xdr:col>0</xdr:col>
      <xdr:colOff>704850</xdr:colOff>
      <xdr:row>32</xdr:row>
      <xdr:rowOff>161925</xdr:rowOff>
    </xdr:to>
    <xdr:sp macro="" textlink="">
      <xdr:nvSpPr>
        <xdr:cNvPr id="5506" name="Rectangle 2"/>
        <xdr:cNvSpPr>
          <a:spLocks noChangeArrowheads="1"/>
        </xdr:cNvSpPr>
      </xdr:nvSpPr>
      <xdr:spPr bwMode="auto">
        <a:xfrm>
          <a:off x="438150" y="6553200"/>
          <a:ext cx="266700" cy="1714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2886075</xdr:colOff>
      <xdr:row>30</xdr:row>
      <xdr:rowOff>0</xdr:rowOff>
    </xdr:from>
    <xdr:to>
      <xdr:col>5</xdr:col>
      <xdr:colOff>161925</xdr:colOff>
      <xdr:row>30</xdr:row>
      <xdr:rowOff>0</xdr:rowOff>
    </xdr:to>
    <xdr:sp macro="" textlink="">
      <xdr:nvSpPr>
        <xdr:cNvPr id="5507" name="Line 3"/>
        <xdr:cNvSpPr>
          <a:spLocks noChangeShapeType="1"/>
        </xdr:cNvSpPr>
      </xdr:nvSpPr>
      <xdr:spPr bwMode="auto">
        <a:xfrm>
          <a:off x="3267075" y="6172200"/>
          <a:ext cx="1362075" cy="0"/>
        </a:xfrm>
        <a:prstGeom prst="line">
          <a:avLst/>
        </a:prstGeom>
        <a:noFill/>
        <a:ln w="9525">
          <a:solidFill>
            <a:srgbClr val="339966"/>
          </a:solidFill>
          <a:round/>
          <a:headEnd/>
          <a:tailEnd/>
        </a:ln>
      </xdr:spPr>
    </xdr:sp>
    <xdr:clientData/>
  </xdr:twoCellAnchor>
  <xdr:twoCellAnchor>
    <xdr:from>
      <xdr:col>0</xdr:col>
      <xdr:colOff>447675</xdr:colOff>
      <xdr:row>33</xdr:row>
      <xdr:rowOff>152400</xdr:rowOff>
    </xdr:from>
    <xdr:to>
      <xdr:col>0</xdr:col>
      <xdr:colOff>714375</xdr:colOff>
      <xdr:row>35</xdr:row>
      <xdr:rowOff>0</xdr:rowOff>
    </xdr:to>
    <xdr:sp macro="" textlink="">
      <xdr:nvSpPr>
        <xdr:cNvPr id="5508" name="Rectangle 4"/>
        <xdr:cNvSpPr>
          <a:spLocks noChangeArrowheads="1"/>
        </xdr:cNvSpPr>
      </xdr:nvSpPr>
      <xdr:spPr bwMode="auto">
        <a:xfrm>
          <a:off x="447675" y="6877050"/>
          <a:ext cx="266700" cy="1714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85725</xdr:rowOff>
    </xdr:from>
    <xdr:to>
      <xdr:col>2</xdr:col>
      <xdr:colOff>666750</xdr:colOff>
      <xdr:row>4</xdr:row>
      <xdr:rowOff>200025</xdr:rowOff>
    </xdr:to>
    <xdr:pic>
      <xdr:nvPicPr>
        <xdr:cNvPr id="7533" name="Picture 1" descr="bs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762000" y="85725"/>
          <a:ext cx="781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31</xdr:row>
      <xdr:rowOff>152400</xdr:rowOff>
    </xdr:from>
    <xdr:to>
      <xdr:col>0</xdr:col>
      <xdr:colOff>704850</xdr:colOff>
      <xdr:row>32</xdr:row>
      <xdr:rowOff>161925</xdr:rowOff>
    </xdr:to>
    <xdr:sp macro="" textlink="">
      <xdr:nvSpPr>
        <xdr:cNvPr id="7534" name="Rectangle 2"/>
        <xdr:cNvSpPr>
          <a:spLocks noChangeArrowheads="1"/>
        </xdr:cNvSpPr>
      </xdr:nvSpPr>
      <xdr:spPr bwMode="auto">
        <a:xfrm>
          <a:off x="438150" y="6524625"/>
          <a:ext cx="266700" cy="1714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2886075</xdr:colOff>
      <xdr:row>30</xdr:row>
      <xdr:rowOff>0</xdr:rowOff>
    </xdr:from>
    <xdr:to>
      <xdr:col>5</xdr:col>
      <xdr:colOff>161925</xdr:colOff>
      <xdr:row>30</xdr:row>
      <xdr:rowOff>0</xdr:rowOff>
    </xdr:to>
    <xdr:sp macro="" textlink="">
      <xdr:nvSpPr>
        <xdr:cNvPr id="7535" name="Line 3"/>
        <xdr:cNvSpPr>
          <a:spLocks noChangeShapeType="1"/>
        </xdr:cNvSpPr>
      </xdr:nvSpPr>
      <xdr:spPr bwMode="auto">
        <a:xfrm>
          <a:off x="3267075" y="6143625"/>
          <a:ext cx="1362075" cy="0"/>
        </a:xfrm>
        <a:prstGeom prst="line">
          <a:avLst/>
        </a:prstGeom>
        <a:noFill/>
        <a:ln w="9525">
          <a:solidFill>
            <a:srgbClr val="339966"/>
          </a:solidFill>
          <a:round/>
          <a:headEnd/>
          <a:tailEnd/>
        </a:ln>
      </xdr:spPr>
    </xdr:sp>
    <xdr:clientData/>
  </xdr:twoCellAnchor>
  <xdr:twoCellAnchor>
    <xdr:from>
      <xdr:col>0</xdr:col>
      <xdr:colOff>447675</xdr:colOff>
      <xdr:row>33</xdr:row>
      <xdr:rowOff>152400</xdr:rowOff>
    </xdr:from>
    <xdr:to>
      <xdr:col>0</xdr:col>
      <xdr:colOff>714375</xdr:colOff>
      <xdr:row>35</xdr:row>
      <xdr:rowOff>0</xdr:rowOff>
    </xdr:to>
    <xdr:sp macro="" textlink="">
      <xdr:nvSpPr>
        <xdr:cNvPr id="7536" name="Rectangle 4"/>
        <xdr:cNvSpPr>
          <a:spLocks noChangeArrowheads="1"/>
        </xdr:cNvSpPr>
      </xdr:nvSpPr>
      <xdr:spPr bwMode="auto">
        <a:xfrm>
          <a:off x="447675" y="6848475"/>
          <a:ext cx="266700" cy="1714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7"/>
  <sheetViews>
    <sheetView topLeftCell="A22" workbookViewId="0">
      <selection activeCell="A42" sqref="A42"/>
    </sheetView>
  </sheetViews>
  <sheetFormatPr defaultRowHeight="12.75" x14ac:dyDescent="0.2"/>
  <cols>
    <col min="1" max="1" width="11.42578125" style="55" customWidth="1"/>
    <col min="2" max="2" width="1.7109375" style="33" customWidth="1"/>
    <col min="3" max="3" width="35.85546875" style="1" customWidth="1"/>
    <col min="4" max="4" width="16.28515625" style="1" customWidth="1"/>
    <col min="5" max="5" width="1.7109375" style="3" customWidth="1"/>
    <col min="6" max="6" width="9.5703125" style="1" customWidth="1"/>
    <col min="7" max="7" width="22.7109375" style="56" customWidth="1"/>
    <col min="8" max="8" width="9.140625" style="1"/>
    <col min="9" max="9" width="12.28515625" style="1" bestFit="1" customWidth="1"/>
    <col min="10" max="16384" width="9.140625" style="1"/>
  </cols>
  <sheetData>
    <row r="1" spans="1:7" ht="15" x14ac:dyDescent="0.2">
      <c r="A1" s="154"/>
      <c r="B1" s="155"/>
      <c r="C1" s="155"/>
      <c r="D1" s="155"/>
      <c r="E1" s="155"/>
      <c r="F1" s="155"/>
      <c r="G1" s="156"/>
    </row>
    <row r="2" spans="1:7" x14ac:dyDescent="0.2">
      <c r="A2" s="157" t="s">
        <v>1</v>
      </c>
      <c r="B2" s="158"/>
      <c r="C2" s="158"/>
      <c r="D2" s="158"/>
      <c r="E2" s="158"/>
      <c r="F2" s="158"/>
      <c r="G2" s="159"/>
    </row>
    <row r="3" spans="1:7" ht="19.899999999999999" customHeight="1" x14ac:dyDescent="0.2">
      <c r="A3" s="160" t="s">
        <v>2</v>
      </c>
      <c r="B3" s="161"/>
      <c r="C3" s="161"/>
      <c r="D3" s="161"/>
      <c r="E3" s="161"/>
      <c r="F3" s="161"/>
      <c r="G3" s="162"/>
    </row>
    <row r="4" spans="1:7" x14ac:dyDescent="0.2">
      <c r="A4" s="157" t="s">
        <v>3</v>
      </c>
      <c r="B4" s="158"/>
      <c r="C4" s="158"/>
      <c r="D4" s="158"/>
      <c r="E4" s="158"/>
      <c r="F4" s="158"/>
      <c r="G4" s="159"/>
    </row>
    <row r="5" spans="1:7" ht="19.899999999999999" customHeight="1" x14ac:dyDescent="0.2">
      <c r="A5" s="144"/>
      <c r="B5" s="145"/>
      <c r="C5" s="145"/>
      <c r="D5" s="145"/>
      <c r="E5" s="145"/>
      <c r="F5" s="145"/>
      <c r="G5" s="146"/>
    </row>
    <row r="6" spans="1:7" ht="21.6" customHeight="1" x14ac:dyDescent="0.2">
      <c r="A6" s="147" t="s">
        <v>9</v>
      </c>
      <c r="B6" s="148"/>
      <c r="C6" s="148"/>
      <c r="D6" s="148"/>
      <c r="E6" s="148"/>
      <c r="F6" s="149"/>
      <c r="G6" s="7" t="s">
        <v>4</v>
      </c>
    </row>
    <row r="7" spans="1:7" ht="25.15" customHeight="1" x14ac:dyDescent="0.2">
      <c r="A7" s="8" t="s">
        <v>5</v>
      </c>
      <c r="B7" s="9"/>
      <c r="C7" s="150" t="s">
        <v>24</v>
      </c>
      <c r="D7" s="150"/>
      <c r="E7" s="150"/>
      <c r="F7" s="150"/>
      <c r="G7" s="151"/>
    </row>
    <row r="8" spans="1:7" ht="25.15" customHeight="1" x14ac:dyDescent="0.2">
      <c r="A8" s="10" t="s">
        <v>10</v>
      </c>
      <c r="B8" s="11"/>
      <c r="C8" s="152"/>
      <c r="D8" s="152"/>
      <c r="E8" s="152"/>
      <c r="F8" s="152"/>
      <c r="G8" s="153"/>
    </row>
    <row r="9" spans="1:7" ht="25.15" customHeight="1" x14ac:dyDescent="0.2">
      <c r="A9" s="10" t="s">
        <v>6</v>
      </c>
      <c r="B9" s="11"/>
      <c r="C9" s="152" t="s">
        <v>11</v>
      </c>
      <c r="D9" s="166"/>
      <c r="E9" s="166"/>
      <c r="F9" s="152"/>
      <c r="G9" s="153"/>
    </row>
    <row r="10" spans="1:7" s="2" customFormat="1" ht="30" customHeight="1" x14ac:dyDescent="0.2">
      <c r="A10" s="12" t="s">
        <v>12</v>
      </c>
      <c r="B10" s="13"/>
      <c r="C10" s="170" t="s">
        <v>13</v>
      </c>
      <c r="D10" s="170"/>
      <c r="E10" s="14"/>
      <c r="F10" s="15" t="s">
        <v>14</v>
      </c>
      <c r="G10" s="16" t="s">
        <v>15</v>
      </c>
    </row>
    <row r="11" spans="1:7" ht="12.75" customHeight="1" x14ac:dyDescent="0.2">
      <c r="A11" s="17"/>
      <c r="B11" s="18"/>
      <c r="C11" s="171"/>
      <c r="D11" s="171"/>
      <c r="E11" s="19"/>
      <c r="F11" s="20"/>
      <c r="G11" s="21"/>
    </row>
    <row r="12" spans="1:7" ht="12.75" customHeight="1" x14ac:dyDescent="0.2">
      <c r="A12" s="22"/>
      <c r="B12" s="23"/>
      <c r="C12" s="169" t="s">
        <v>23</v>
      </c>
      <c r="D12" s="169"/>
      <c r="E12" s="24"/>
      <c r="F12" s="20"/>
      <c r="G12" s="25"/>
    </row>
    <row r="13" spans="1:7" ht="12.75" customHeight="1" x14ac:dyDescent="0.2">
      <c r="A13" s="22"/>
      <c r="B13" s="23"/>
      <c r="C13" s="169"/>
      <c r="D13" s="169"/>
      <c r="E13" s="24"/>
      <c r="F13" s="20"/>
      <c r="G13" s="26"/>
    </row>
    <row r="14" spans="1:7" ht="12.75" customHeight="1" x14ac:dyDescent="0.2">
      <c r="A14" s="22"/>
      <c r="B14" s="23"/>
      <c r="C14" s="169"/>
      <c r="D14" s="169"/>
      <c r="E14" s="24"/>
      <c r="F14" s="20"/>
      <c r="G14" s="26"/>
    </row>
    <row r="15" spans="1:7" ht="12.75" customHeight="1" x14ac:dyDescent="0.2">
      <c r="A15" s="27" t="s">
        <v>22</v>
      </c>
      <c r="B15" s="28"/>
      <c r="C15" s="169"/>
      <c r="D15" s="169"/>
      <c r="E15" s="24"/>
      <c r="F15" s="20"/>
      <c r="G15" s="25"/>
    </row>
    <row r="16" spans="1:7" ht="14.25" customHeight="1" x14ac:dyDescent="0.2">
      <c r="A16" s="27"/>
      <c r="B16" s="28"/>
      <c r="C16" s="169"/>
      <c r="D16" s="169"/>
      <c r="E16" s="24"/>
      <c r="F16" s="20"/>
      <c r="G16" s="29">
        <f>D22</f>
        <v>2354559.3199999998</v>
      </c>
    </row>
    <row r="17" spans="1:7" ht="12.75" customHeight="1" x14ac:dyDescent="0.2">
      <c r="A17" s="27"/>
      <c r="B17" s="28"/>
      <c r="C17" s="158"/>
      <c r="D17" s="158"/>
      <c r="F17" s="20"/>
      <c r="G17" s="25"/>
    </row>
    <row r="18" spans="1:7" ht="12.75" customHeight="1" x14ac:dyDescent="0.2">
      <c r="A18" s="27"/>
      <c r="B18" s="28"/>
      <c r="C18" s="158"/>
      <c r="D18" s="158"/>
      <c r="E18" s="30"/>
      <c r="F18" s="20"/>
      <c r="G18" s="25"/>
    </row>
    <row r="19" spans="1:7" ht="12.75" customHeight="1" x14ac:dyDescent="0.2">
      <c r="A19" s="27"/>
      <c r="B19" s="31"/>
      <c r="C19" s="60" t="s">
        <v>25</v>
      </c>
      <c r="D19" s="61">
        <f>2273347.01-969577.17</f>
        <v>1303769.8400000001</v>
      </c>
      <c r="E19" s="30"/>
      <c r="F19" s="20"/>
      <c r="G19" s="25"/>
    </row>
    <row r="20" spans="1:7" ht="12.75" customHeight="1" x14ac:dyDescent="0.2">
      <c r="A20" s="27"/>
      <c r="B20" s="31"/>
      <c r="C20" s="60" t="s">
        <v>26</v>
      </c>
      <c r="D20" s="61">
        <f>2206227.99-146225.61-159669.36-873857.13</f>
        <v>1026475.89</v>
      </c>
      <c r="E20" s="30"/>
      <c r="F20" s="20"/>
      <c r="G20" s="25"/>
    </row>
    <row r="21" spans="1:7" ht="27.75" customHeight="1" x14ac:dyDescent="0.2">
      <c r="A21" s="27"/>
      <c r="B21" s="31"/>
      <c r="C21" s="60" t="s">
        <v>36</v>
      </c>
      <c r="D21" s="61">
        <f>9745.23+8752.44+191.04+5363.79+261.09</f>
        <v>24313.59</v>
      </c>
      <c r="E21" s="30"/>
      <c r="F21" s="20"/>
      <c r="G21" s="25"/>
    </row>
    <row r="22" spans="1:7" ht="12.75" customHeight="1" thickBot="1" x14ac:dyDescent="0.25">
      <c r="A22" s="27"/>
      <c r="B22" s="31"/>
      <c r="C22" s="60" t="s">
        <v>0</v>
      </c>
      <c r="D22" s="62">
        <f>D19+D20+D21</f>
        <v>2354559.3199999998</v>
      </c>
      <c r="E22" s="30"/>
      <c r="F22" s="20"/>
      <c r="G22" s="25"/>
    </row>
    <row r="23" spans="1:7" ht="12.75" customHeight="1" thickTop="1" x14ac:dyDescent="0.2">
      <c r="A23" s="27"/>
      <c r="B23" s="31"/>
      <c r="C23" s="57"/>
      <c r="D23" s="57"/>
      <c r="E23" s="30"/>
      <c r="F23" s="20"/>
      <c r="G23" s="25"/>
    </row>
    <row r="24" spans="1:7" ht="13.5" x14ac:dyDescent="0.2">
      <c r="A24" s="27"/>
      <c r="B24" s="31"/>
      <c r="C24" s="58"/>
      <c r="D24" s="59"/>
      <c r="E24" s="5"/>
      <c r="F24" s="20"/>
      <c r="G24" s="25"/>
    </row>
    <row r="25" spans="1:7" ht="13.5" x14ac:dyDescent="0.2">
      <c r="A25" s="27"/>
      <c r="B25" s="31"/>
      <c r="C25" s="58"/>
      <c r="D25" s="59"/>
      <c r="E25" s="5"/>
      <c r="F25" s="20"/>
      <c r="G25" s="25"/>
    </row>
    <row r="26" spans="1:7" x14ac:dyDescent="0.2">
      <c r="A26" s="27"/>
      <c r="B26" s="31"/>
      <c r="C26" s="163"/>
      <c r="D26" s="163"/>
      <c r="E26" s="5"/>
      <c r="F26" s="20"/>
      <c r="G26" s="25"/>
    </row>
    <row r="27" spans="1:7" x14ac:dyDescent="0.2">
      <c r="A27" s="32"/>
      <c r="C27" s="168"/>
      <c r="D27" s="168"/>
      <c r="F27" s="20"/>
      <c r="G27" s="25"/>
    </row>
    <row r="28" spans="1:7" x14ac:dyDescent="0.2">
      <c r="A28" s="32"/>
      <c r="C28" s="168"/>
      <c r="D28" s="168"/>
      <c r="F28" s="20"/>
      <c r="G28" s="25"/>
    </row>
    <row r="29" spans="1:7" x14ac:dyDescent="0.2">
      <c r="A29" s="34"/>
      <c r="B29" s="35"/>
      <c r="C29" s="167"/>
      <c r="D29" s="167"/>
      <c r="E29" s="36"/>
      <c r="F29" s="37"/>
      <c r="G29" s="38"/>
    </row>
    <row r="30" spans="1:7" s="2" customFormat="1" ht="21" customHeight="1" x14ac:dyDescent="0.2">
      <c r="A30" s="164"/>
      <c r="B30" s="165"/>
      <c r="C30" s="165"/>
      <c r="D30" s="165"/>
      <c r="E30" s="39"/>
      <c r="F30" s="40" t="s">
        <v>0</v>
      </c>
      <c r="G30" s="41">
        <f>SUM(G12:G28)</f>
        <v>2354559.3199999998</v>
      </c>
    </row>
    <row r="31" spans="1:7" ht="18" customHeight="1" x14ac:dyDescent="0.2">
      <c r="A31" s="42" t="s">
        <v>7</v>
      </c>
      <c r="B31" s="43"/>
      <c r="C31" s="44"/>
      <c r="D31" s="174" t="s">
        <v>16</v>
      </c>
      <c r="E31" s="175"/>
      <c r="F31" s="175"/>
      <c r="G31" s="176"/>
    </row>
    <row r="32" spans="1:7" ht="13.15" customHeight="1" x14ac:dyDescent="0.2">
      <c r="A32" s="45"/>
      <c r="B32" s="46"/>
      <c r="C32" s="44"/>
      <c r="D32" s="172"/>
      <c r="E32" s="168"/>
      <c r="F32" s="168"/>
      <c r="G32" s="173"/>
    </row>
    <row r="33" spans="1:7" ht="13.15" customHeight="1" x14ac:dyDescent="0.2">
      <c r="A33" s="47"/>
      <c r="B33" s="48" t="s">
        <v>17</v>
      </c>
      <c r="C33" s="49"/>
      <c r="D33" s="186" t="s">
        <v>18</v>
      </c>
      <c r="E33" s="187"/>
      <c r="F33" s="187"/>
      <c r="G33" s="188"/>
    </row>
    <row r="34" spans="1:7" ht="13.15" customHeight="1" x14ac:dyDescent="0.2">
      <c r="A34" s="47"/>
      <c r="B34" s="48" t="s">
        <v>19</v>
      </c>
      <c r="C34" s="49"/>
      <c r="D34" s="186"/>
      <c r="E34" s="187"/>
      <c r="F34" s="187"/>
      <c r="G34" s="188"/>
    </row>
    <row r="35" spans="1:7" ht="13.15" customHeight="1" x14ac:dyDescent="0.2">
      <c r="A35" s="47"/>
      <c r="B35" s="48" t="s">
        <v>20</v>
      </c>
      <c r="C35" s="49"/>
      <c r="D35" s="183"/>
      <c r="E35" s="184"/>
      <c r="F35" s="184"/>
      <c r="G35" s="185"/>
    </row>
    <row r="36" spans="1:7" ht="13.15" customHeight="1" x14ac:dyDescent="0.2">
      <c r="A36" s="47"/>
      <c r="B36" s="50"/>
      <c r="C36" s="51"/>
      <c r="D36" s="183"/>
      <c r="E36" s="184"/>
      <c r="F36" s="184"/>
      <c r="G36" s="185"/>
    </row>
    <row r="37" spans="1:7" ht="15" customHeight="1" x14ac:dyDescent="0.2">
      <c r="A37" s="47"/>
      <c r="B37" s="50"/>
      <c r="C37" s="3"/>
      <c r="D37" s="172"/>
      <c r="E37" s="168"/>
      <c r="F37" s="168"/>
      <c r="G37" s="173"/>
    </row>
    <row r="38" spans="1:7" ht="34.9" customHeight="1" x14ac:dyDescent="0.2">
      <c r="A38" s="177" t="s">
        <v>38</v>
      </c>
      <c r="B38" s="178"/>
      <c r="C38" s="179"/>
      <c r="D38" s="177" t="s">
        <v>21</v>
      </c>
      <c r="E38" s="178"/>
      <c r="F38" s="178"/>
      <c r="G38" s="179"/>
    </row>
    <row r="39" spans="1:7" ht="19.899999999999999" customHeight="1" x14ac:dyDescent="0.2">
      <c r="A39" s="177"/>
      <c r="B39" s="178"/>
      <c r="C39" s="179"/>
      <c r="D39" s="177"/>
      <c r="E39" s="178"/>
      <c r="F39" s="178"/>
      <c r="G39" s="179"/>
    </row>
    <row r="40" spans="1:7" ht="24" customHeight="1" x14ac:dyDescent="0.2">
      <c r="A40" s="177"/>
      <c r="B40" s="178"/>
      <c r="C40" s="179"/>
      <c r="D40" s="177"/>
      <c r="E40" s="178"/>
      <c r="F40" s="178"/>
      <c r="G40" s="179"/>
    </row>
    <row r="41" spans="1:7" ht="25.15" customHeight="1" x14ac:dyDescent="0.2">
      <c r="A41" s="180"/>
      <c r="B41" s="181"/>
      <c r="C41" s="182"/>
      <c r="D41" s="180"/>
      <c r="E41" s="181"/>
      <c r="F41" s="181"/>
      <c r="G41" s="182"/>
    </row>
    <row r="42" spans="1:7" s="3" customFormat="1" x14ac:dyDescent="0.2">
      <c r="A42" s="31"/>
      <c r="B42" s="31"/>
      <c r="C42" s="6"/>
      <c r="D42" s="6"/>
      <c r="E42" s="6"/>
      <c r="F42" s="6"/>
      <c r="G42" s="52"/>
    </row>
    <row r="43" spans="1:7" s="3" customFormat="1" x14ac:dyDescent="0.2">
      <c r="A43" s="53"/>
      <c r="B43" s="53"/>
      <c r="C43" s="54"/>
      <c r="D43" s="54"/>
      <c r="E43" s="54"/>
      <c r="F43" s="5"/>
      <c r="G43" s="5"/>
    </row>
    <row r="44" spans="1:7" s="3" customFormat="1" x14ac:dyDescent="0.2">
      <c r="A44" s="33"/>
      <c r="B44" s="33"/>
      <c r="G44" s="4"/>
    </row>
    <row r="45" spans="1:7" s="3" customFormat="1" x14ac:dyDescent="0.2">
      <c r="A45" s="33"/>
      <c r="B45" s="33"/>
      <c r="G45" s="4"/>
    </row>
    <row r="46" spans="1:7" s="3" customFormat="1" x14ac:dyDescent="0.2">
      <c r="A46" s="33"/>
      <c r="B46" s="33"/>
      <c r="G46" s="4"/>
    </row>
    <row r="47" spans="1:7" s="3" customFormat="1" x14ac:dyDescent="0.2">
      <c r="A47" s="33"/>
      <c r="B47" s="33"/>
      <c r="G47" s="4"/>
    </row>
    <row r="48" spans="1:7" s="3" customFormat="1" x14ac:dyDescent="0.2">
      <c r="A48" s="33"/>
      <c r="B48" s="33"/>
      <c r="G48" s="4"/>
    </row>
    <row r="49" spans="1:7" s="3" customFormat="1" x14ac:dyDescent="0.2">
      <c r="A49" s="33"/>
      <c r="B49" s="33"/>
      <c r="G49" s="4"/>
    </row>
    <row r="50" spans="1:7" s="3" customFormat="1" x14ac:dyDescent="0.2">
      <c r="A50" s="33"/>
      <c r="B50" s="33"/>
      <c r="G50" s="4"/>
    </row>
    <row r="51" spans="1:7" s="3" customFormat="1" x14ac:dyDescent="0.2">
      <c r="A51" s="33"/>
      <c r="B51" s="33"/>
      <c r="G51" s="4"/>
    </row>
    <row r="52" spans="1:7" s="3" customFormat="1" x14ac:dyDescent="0.2">
      <c r="A52" s="33"/>
      <c r="B52" s="33"/>
      <c r="G52" s="4"/>
    </row>
    <row r="53" spans="1:7" s="3" customFormat="1" x14ac:dyDescent="0.2">
      <c r="A53" s="33"/>
      <c r="B53" s="33"/>
      <c r="G53" s="4"/>
    </row>
    <row r="54" spans="1:7" s="3" customFormat="1" x14ac:dyDescent="0.2">
      <c r="A54" s="33"/>
      <c r="B54" s="33"/>
      <c r="G54" s="4"/>
    </row>
    <row r="55" spans="1:7" s="3" customFormat="1" x14ac:dyDescent="0.2">
      <c r="A55" s="33"/>
      <c r="B55" s="33"/>
      <c r="G55" s="4"/>
    </row>
    <row r="56" spans="1:7" s="3" customFormat="1" x14ac:dyDescent="0.2">
      <c r="A56" s="33"/>
      <c r="B56" s="33"/>
      <c r="G56" s="4"/>
    </row>
    <row r="57" spans="1:7" s="3" customFormat="1" x14ac:dyDescent="0.2">
      <c r="A57" s="33"/>
      <c r="B57" s="33"/>
      <c r="G57" s="4"/>
    </row>
  </sheetData>
  <mergeCells count="27">
    <mergeCell ref="D32:G32"/>
    <mergeCell ref="D31:G31"/>
    <mergeCell ref="D38:G41"/>
    <mergeCell ref="A38:C41"/>
    <mergeCell ref="D37:G37"/>
    <mergeCell ref="D36:G36"/>
    <mergeCell ref="D35:G35"/>
    <mergeCell ref="D33:G34"/>
    <mergeCell ref="C26:D26"/>
    <mergeCell ref="A30:D30"/>
    <mergeCell ref="C9:G9"/>
    <mergeCell ref="C29:D29"/>
    <mergeCell ref="C28:D28"/>
    <mergeCell ref="C27:D27"/>
    <mergeCell ref="C18:D18"/>
    <mergeCell ref="C12:D16"/>
    <mergeCell ref="C10:D10"/>
    <mergeCell ref="C11:D11"/>
    <mergeCell ref="C17:D17"/>
    <mergeCell ref="A5:G5"/>
    <mergeCell ref="A6:F6"/>
    <mergeCell ref="C7:G7"/>
    <mergeCell ref="C8:G8"/>
    <mergeCell ref="A1:G1"/>
    <mergeCell ref="A2:G2"/>
    <mergeCell ref="A3:G3"/>
    <mergeCell ref="A4:G4"/>
  </mergeCells>
  <phoneticPr fontId="3" type="noConversion"/>
  <printOptions horizontalCentered="1" verticalCentered="1"/>
  <pageMargins left="0.75" right="0.5" top="1" bottom="1" header="0.5" footer="0.5"/>
  <pageSetup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5" workbookViewId="0">
      <selection activeCell="A42" sqref="A42"/>
    </sheetView>
  </sheetViews>
  <sheetFormatPr defaultRowHeight="12.75" x14ac:dyDescent="0.2"/>
  <cols>
    <col min="1" max="1" width="11.42578125" style="55" customWidth="1"/>
    <col min="2" max="2" width="1.7109375" style="33" customWidth="1"/>
    <col min="3" max="3" width="35.85546875" style="1" customWidth="1"/>
    <col min="4" max="4" width="16.28515625" style="1" customWidth="1"/>
    <col min="5" max="5" width="1.7109375" style="3" customWidth="1"/>
    <col min="6" max="6" width="9.5703125" style="1" customWidth="1"/>
    <col min="7" max="7" width="22.7109375" style="56" customWidth="1"/>
    <col min="8" max="8" width="9.140625" style="1"/>
    <col min="9" max="9" width="12.28515625" style="1" bestFit="1" customWidth="1"/>
    <col min="10" max="16384" width="9.140625" style="1"/>
  </cols>
  <sheetData>
    <row r="1" spans="1:7" ht="15" x14ac:dyDescent="0.2">
      <c r="A1" s="154"/>
      <c r="B1" s="155"/>
      <c r="C1" s="155"/>
      <c r="D1" s="155"/>
      <c r="E1" s="155"/>
      <c r="F1" s="155"/>
      <c r="G1" s="156"/>
    </row>
    <row r="2" spans="1:7" x14ac:dyDescent="0.2">
      <c r="A2" s="157" t="s">
        <v>1</v>
      </c>
      <c r="B2" s="158"/>
      <c r="C2" s="158"/>
      <c r="D2" s="158"/>
      <c r="E2" s="158"/>
      <c r="F2" s="158"/>
      <c r="G2" s="159"/>
    </row>
    <row r="3" spans="1:7" ht="19.899999999999999" customHeight="1" x14ac:dyDescent="0.2">
      <c r="A3" s="160" t="s">
        <v>2</v>
      </c>
      <c r="B3" s="161"/>
      <c r="C3" s="161"/>
      <c r="D3" s="161"/>
      <c r="E3" s="161"/>
      <c r="F3" s="161"/>
      <c r="G3" s="162"/>
    </row>
    <row r="4" spans="1:7" x14ac:dyDescent="0.2">
      <c r="A4" s="157" t="s">
        <v>3</v>
      </c>
      <c r="B4" s="158"/>
      <c r="C4" s="158"/>
      <c r="D4" s="158"/>
      <c r="E4" s="158"/>
      <c r="F4" s="158"/>
      <c r="G4" s="159"/>
    </row>
    <row r="5" spans="1:7" ht="19.899999999999999" customHeight="1" x14ac:dyDescent="0.2">
      <c r="A5" s="144"/>
      <c r="B5" s="145"/>
      <c r="C5" s="145"/>
      <c r="D5" s="145"/>
      <c r="E5" s="145"/>
      <c r="F5" s="145"/>
      <c r="G5" s="146"/>
    </row>
    <row r="6" spans="1:7" ht="21.6" customHeight="1" x14ac:dyDescent="0.2">
      <c r="A6" s="147" t="s">
        <v>9</v>
      </c>
      <c r="B6" s="148"/>
      <c r="C6" s="148"/>
      <c r="D6" s="148"/>
      <c r="E6" s="148"/>
      <c r="F6" s="149"/>
      <c r="G6" s="7" t="s">
        <v>4</v>
      </c>
    </row>
    <row r="7" spans="1:7" ht="25.15" customHeight="1" x14ac:dyDescent="0.2">
      <c r="A7" s="8" t="s">
        <v>5</v>
      </c>
      <c r="B7" s="9"/>
      <c r="C7" s="150" t="s">
        <v>24</v>
      </c>
      <c r="D7" s="150"/>
      <c r="E7" s="150"/>
      <c r="F7" s="150"/>
      <c r="G7" s="151"/>
    </row>
    <row r="8" spans="1:7" ht="25.15" customHeight="1" x14ac:dyDescent="0.2">
      <c r="A8" s="10" t="s">
        <v>10</v>
      </c>
      <c r="B8" s="11"/>
      <c r="C8" s="152"/>
      <c r="D8" s="152"/>
      <c r="E8" s="152"/>
      <c r="F8" s="152"/>
      <c r="G8" s="153"/>
    </row>
    <row r="9" spans="1:7" ht="25.15" customHeight="1" x14ac:dyDescent="0.2">
      <c r="A9" s="10" t="s">
        <v>6</v>
      </c>
      <c r="B9" s="11"/>
      <c r="C9" s="152" t="s">
        <v>11</v>
      </c>
      <c r="D9" s="166"/>
      <c r="E9" s="166"/>
      <c r="F9" s="152"/>
      <c r="G9" s="153"/>
    </row>
    <row r="10" spans="1:7" s="2" customFormat="1" ht="30" customHeight="1" x14ac:dyDescent="0.2">
      <c r="A10" s="12" t="s">
        <v>12</v>
      </c>
      <c r="B10" s="13"/>
      <c r="C10" s="170" t="s">
        <v>13</v>
      </c>
      <c r="D10" s="170"/>
      <c r="E10" s="14"/>
      <c r="F10" s="15" t="s">
        <v>14</v>
      </c>
      <c r="G10" s="16" t="s">
        <v>15</v>
      </c>
    </row>
    <row r="11" spans="1:7" ht="12.75" customHeight="1" x14ac:dyDescent="0.2">
      <c r="A11" s="17"/>
      <c r="B11" s="18"/>
      <c r="C11" s="171"/>
      <c r="D11" s="171"/>
      <c r="E11" s="19"/>
      <c r="F11" s="20"/>
      <c r="G11" s="21"/>
    </row>
    <row r="12" spans="1:7" ht="12.75" customHeight="1" x14ac:dyDescent="0.2">
      <c r="A12" s="22"/>
      <c r="B12" s="23"/>
      <c r="C12" s="169" t="s">
        <v>27</v>
      </c>
      <c r="D12" s="169"/>
      <c r="E12" s="24"/>
      <c r="F12" s="20"/>
      <c r="G12" s="25"/>
    </row>
    <row r="13" spans="1:7" ht="12.75" customHeight="1" x14ac:dyDescent="0.2">
      <c r="A13" s="22"/>
      <c r="B13" s="23"/>
      <c r="C13" s="169"/>
      <c r="D13" s="169"/>
      <c r="E13" s="24"/>
      <c r="F13" s="20"/>
      <c r="G13" s="26"/>
    </row>
    <row r="14" spans="1:7" ht="12.75" customHeight="1" x14ac:dyDescent="0.2">
      <c r="A14" s="22"/>
      <c r="B14" s="23"/>
      <c r="C14" s="169"/>
      <c r="D14" s="169"/>
      <c r="E14" s="24"/>
      <c r="F14" s="20"/>
      <c r="G14" s="26"/>
    </row>
    <row r="15" spans="1:7" ht="12.75" customHeight="1" x14ac:dyDescent="0.2">
      <c r="A15" s="27" t="s">
        <v>8</v>
      </c>
      <c r="B15" s="28"/>
      <c r="C15" s="169"/>
      <c r="D15" s="169"/>
      <c r="E15" s="24"/>
      <c r="F15" s="20"/>
      <c r="G15" s="25"/>
    </row>
    <row r="16" spans="1:7" ht="14.25" customHeight="1" x14ac:dyDescent="0.2">
      <c r="A16" s="27"/>
      <c r="B16" s="28"/>
      <c r="C16" s="169"/>
      <c r="D16" s="169"/>
      <c r="E16" s="24"/>
      <c r="F16" s="20"/>
      <c r="G16" s="29">
        <f>D22</f>
        <v>4067116.26</v>
      </c>
    </row>
    <row r="17" spans="1:7" ht="12.75" customHeight="1" x14ac:dyDescent="0.2">
      <c r="A17" s="27"/>
      <c r="B17" s="28"/>
      <c r="C17" s="158"/>
      <c r="D17" s="158"/>
      <c r="F17" s="20"/>
      <c r="G17" s="25"/>
    </row>
    <row r="18" spans="1:7" ht="12.75" customHeight="1" x14ac:dyDescent="0.2">
      <c r="A18" s="27"/>
      <c r="B18" s="28"/>
      <c r="C18" s="158"/>
      <c r="D18" s="158"/>
      <c r="E18" s="30"/>
      <c r="F18" s="20"/>
      <c r="G18" s="25"/>
    </row>
    <row r="19" spans="1:7" ht="12.75" customHeight="1" x14ac:dyDescent="0.2">
      <c r="A19" s="27"/>
      <c r="B19" s="31"/>
      <c r="C19" s="60" t="s">
        <v>25</v>
      </c>
      <c r="D19" s="61">
        <f>2051334.2-100000</f>
        <v>1951334.2</v>
      </c>
      <c r="E19" s="30"/>
      <c r="F19" s="20"/>
      <c r="G19" s="25"/>
    </row>
    <row r="20" spans="1:7" ht="12.75" customHeight="1" x14ac:dyDescent="0.2">
      <c r="A20" s="27"/>
      <c r="B20" s="31"/>
      <c r="C20" s="60" t="s">
        <v>26</v>
      </c>
      <c r="D20" s="61">
        <f>2066826.28</f>
        <v>2066826.28</v>
      </c>
      <c r="E20" s="30"/>
      <c r="F20" s="20"/>
      <c r="G20" s="25"/>
    </row>
    <row r="21" spans="1:7" ht="25.5" customHeight="1" x14ac:dyDescent="0.2">
      <c r="A21" s="27"/>
      <c r="B21" s="31"/>
      <c r="C21" s="60" t="s">
        <v>37</v>
      </c>
      <c r="D21" s="61">
        <f>48955.78</f>
        <v>48955.78</v>
      </c>
      <c r="E21" s="30"/>
      <c r="F21" s="20"/>
      <c r="G21" s="25"/>
    </row>
    <row r="22" spans="1:7" ht="12.75" customHeight="1" thickBot="1" x14ac:dyDescent="0.25">
      <c r="A22" s="27"/>
      <c r="B22" s="31"/>
      <c r="C22" s="60" t="s">
        <v>0</v>
      </c>
      <c r="D22" s="62">
        <f>D19+D20+D21</f>
        <v>4067116.26</v>
      </c>
      <c r="E22" s="30"/>
      <c r="F22" s="20"/>
      <c r="G22" s="25"/>
    </row>
    <row r="23" spans="1:7" ht="12.75" customHeight="1" thickTop="1" x14ac:dyDescent="0.2">
      <c r="A23" s="27"/>
      <c r="B23" s="31"/>
      <c r="C23" s="57"/>
      <c r="D23" s="57"/>
      <c r="E23" s="30"/>
      <c r="F23" s="20"/>
      <c r="G23" s="25"/>
    </row>
    <row r="24" spans="1:7" ht="13.5" x14ac:dyDescent="0.2">
      <c r="A24" s="27"/>
      <c r="B24" s="31"/>
      <c r="C24" s="58"/>
      <c r="D24" s="59"/>
      <c r="E24" s="5"/>
      <c r="F24" s="20"/>
      <c r="G24" s="25"/>
    </row>
    <row r="25" spans="1:7" ht="13.5" x14ac:dyDescent="0.2">
      <c r="A25" s="27"/>
      <c r="B25" s="31"/>
      <c r="C25" s="58"/>
      <c r="D25" s="59"/>
      <c r="E25" s="5"/>
      <c r="F25" s="20"/>
      <c r="G25" s="25"/>
    </row>
    <row r="26" spans="1:7" x14ac:dyDescent="0.2">
      <c r="A26" s="27"/>
      <c r="B26" s="31"/>
      <c r="C26" s="163"/>
      <c r="D26" s="163"/>
      <c r="E26" s="5"/>
      <c r="F26" s="20"/>
      <c r="G26" s="25"/>
    </row>
    <row r="27" spans="1:7" x14ac:dyDescent="0.2">
      <c r="A27" s="32"/>
      <c r="C27" s="168"/>
      <c r="D27" s="168"/>
      <c r="F27" s="20"/>
      <c r="G27" s="25"/>
    </row>
    <row r="28" spans="1:7" x14ac:dyDescent="0.2">
      <c r="A28" s="32"/>
      <c r="C28" s="168"/>
      <c r="D28" s="168"/>
      <c r="F28" s="20"/>
      <c r="G28" s="25"/>
    </row>
    <row r="29" spans="1:7" x14ac:dyDescent="0.2">
      <c r="A29" s="34"/>
      <c r="B29" s="35"/>
      <c r="C29" s="167"/>
      <c r="D29" s="167"/>
      <c r="E29" s="36"/>
      <c r="F29" s="37"/>
      <c r="G29" s="38"/>
    </row>
    <row r="30" spans="1:7" s="2" customFormat="1" ht="21" customHeight="1" x14ac:dyDescent="0.2">
      <c r="A30" s="164"/>
      <c r="B30" s="165"/>
      <c r="C30" s="165"/>
      <c r="D30" s="165"/>
      <c r="E30" s="39"/>
      <c r="F30" s="40" t="s">
        <v>0</v>
      </c>
      <c r="G30" s="41">
        <f>SUM(G12:G28)</f>
        <v>4067116.26</v>
      </c>
    </row>
    <row r="31" spans="1:7" ht="18" customHeight="1" x14ac:dyDescent="0.2">
      <c r="A31" s="42" t="s">
        <v>7</v>
      </c>
      <c r="B31" s="43"/>
      <c r="C31" s="44"/>
      <c r="D31" s="174" t="s">
        <v>16</v>
      </c>
      <c r="E31" s="175"/>
      <c r="F31" s="175"/>
      <c r="G31" s="176"/>
    </row>
    <row r="32" spans="1:7" ht="13.15" customHeight="1" x14ac:dyDescent="0.2">
      <c r="A32" s="45"/>
      <c r="B32" s="46"/>
      <c r="C32" s="44"/>
      <c r="D32" s="172"/>
      <c r="E32" s="168"/>
      <c r="F32" s="168"/>
      <c r="G32" s="173"/>
    </row>
    <row r="33" spans="1:7" ht="13.15" customHeight="1" x14ac:dyDescent="0.2">
      <c r="A33" s="47"/>
      <c r="B33" s="48" t="s">
        <v>17</v>
      </c>
      <c r="C33" s="49"/>
      <c r="D33" s="186" t="s">
        <v>18</v>
      </c>
      <c r="E33" s="187"/>
      <c r="F33" s="187"/>
      <c r="G33" s="188"/>
    </row>
    <row r="34" spans="1:7" ht="13.15" customHeight="1" x14ac:dyDescent="0.2">
      <c r="A34" s="47"/>
      <c r="B34" s="48" t="s">
        <v>19</v>
      </c>
      <c r="C34" s="49"/>
      <c r="D34" s="186"/>
      <c r="E34" s="187"/>
      <c r="F34" s="187"/>
      <c r="G34" s="188"/>
    </row>
    <row r="35" spans="1:7" ht="13.15" customHeight="1" x14ac:dyDescent="0.2">
      <c r="A35" s="47"/>
      <c r="B35" s="48" t="s">
        <v>20</v>
      </c>
      <c r="C35" s="49"/>
      <c r="D35" s="183"/>
      <c r="E35" s="184"/>
      <c r="F35" s="184"/>
      <c r="G35" s="185"/>
    </row>
    <row r="36" spans="1:7" ht="13.15" customHeight="1" x14ac:dyDescent="0.2">
      <c r="A36" s="47"/>
      <c r="B36" s="50"/>
      <c r="C36" s="51"/>
      <c r="D36" s="183"/>
      <c r="E36" s="184"/>
      <c r="F36" s="184"/>
      <c r="G36" s="185"/>
    </row>
    <row r="37" spans="1:7" ht="15" customHeight="1" x14ac:dyDescent="0.2">
      <c r="A37" s="47"/>
      <c r="B37" s="50"/>
      <c r="C37" s="3"/>
      <c r="D37" s="172"/>
      <c r="E37" s="168"/>
      <c r="F37" s="168"/>
      <c r="G37" s="173"/>
    </row>
    <row r="38" spans="1:7" ht="34.9" customHeight="1" x14ac:dyDescent="0.2">
      <c r="A38" s="177" t="s">
        <v>38</v>
      </c>
      <c r="B38" s="178"/>
      <c r="C38" s="179"/>
      <c r="D38" s="177" t="s">
        <v>21</v>
      </c>
      <c r="E38" s="178"/>
      <c r="F38" s="178"/>
      <c r="G38" s="179"/>
    </row>
    <row r="39" spans="1:7" ht="19.899999999999999" customHeight="1" x14ac:dyDescent="0.2">
      <c r="A39" s="177"/>
      <c r="B39" s="178"/>
      <c r="C39" s="179"/>
      <c r="D39" s="177"/>
      <c r="E39" s="178"/>
      <c r="F39" s="178"/>
      <c r="G39" s="179"/>
    </row>
    <row r="40" spans="1:7" ht="24" customHeight="1" x14ac:dyDescent="0.2">
      <c r="A40" s="177"/>
      <c r="B40" s="178"/>
      <c r="C40" s="179"/>
      <c r="D40" s="177"/>
      <c r="E40" s="178"/>
      <c r="F40" s="178"/>
      <c r="G40" s="179"/>
    </row>
    <row r="41" spans="1:7" ht="25.15" customHeight="1" x14ac:dyDescent="0.2">
      <c r="A41" s="180"/>
      <c r="B41" s="181"/>
      <c r="C41" s="182"/>
      <c r="D41" s="180"/>
      <c r="E41" s="181"/>
      <c r="F41" s="181"/>
      <c r="G41" s="182"/>
    </row>
    <row r="42" spans="1:7" s="3" customFormat="1" x14ac:dyDescent="0.2">
      <c r="A42" s="31"/>
      <c r="B42" s="31"/>
      <c r="C42" s="6"/>
      <c r="D42" s="6"/>
      <c r="E42" s="6"/>
      <c r="F42" s="6"/>
      <c r="G42" s="52"/>
    </row>
    <row r="43" spans="1:7" s="3" customFormat="1" x14ac:dyDescent="0.2">
      <c r="A43" s="53"/>
      <c r="B43" s="53"/>
      <c r="C43" s="54"/>
      <c r="D43" s="54"/>
      <c r="E43" s="54"/>
      <c r="F43" s="5"/>
      <c r="G43" s="5"/>
    </row>
    <row r="44" spans="1:7" s="3" customFormat="1" x14ac:dyDescent="0.2">
      <c r="A44" s="33"/>
      <c r="B44" s="33"/>
      <c r="G44" s="4"/>
    </row>
    <row r="45" spans="1:7" s="3" customFormat="1" x14ac:dyDescent="0.2">
      <c r="A45" s="33"/>
      <c r="B45" s="33"/>
      <c r="G45" s="4"/>
    </row>
    <row r="46" spans="1:7" s="3" customFormat="1" x14ac:dyDescent="0.2">
      <c r="A46" s="33"/>
      <c r="B46" s="33"/>
      <c r="G46" s="4"/>
    </row>
    <row r="47" spans="1:7" s="3" customFormat="1" x14ac:dyDescent="0.2">
      <c r="A47" s="33"/>
      <c r="B47" s="33"/>
      <c r="G47" s="4"/>
    </row>
    <row r="48" spans="1:7" s="3" customFormat="1" x14ac:dyDescent="0.2">
      <c r="A48" s="33"/>
      <c r="B48" s="33"/>
      <c r="G48" s="4"/>
    </row>
    <row r="49" spans="1:7" s="3" customFormat="1" x14ac:dyDescent="0.2">
      <c r="A49" s="33"/>
      <c r="B49" s="33"/>
      <c r="G49" s="4"/>
    </row>
    <row r="50" spans="1:7" s="3" customFormat="1" x14ac:dyDescent="0.2">
      <c r="A50" s="33"/>
      <c r="B50" s="33"/>
      <c r="G50" s="4"/>
    </row>
    <row r="51" spans="1:7" s="3" customFormat="1" x14ac:dyDescent="0.2">
      <c r="A51" s="33"/>
      <c r="B51" s="33"/>
      <c r="G51" s="4"/>
    </row>
    <row r="52" spans="1:7" s="3" customFormat="1" x14ac:dyDescent="0.2">
      <c r="A52" s="33"/>
      <c r="B52" s="33"/>
      <c r="G52" s="4"/>
    </row>
    <row r="53" spans="1:7" s="3" customFormat="1" x14ac:dyDescent="0.2">
      <c r="A53" s="33"/>
      <c r="B53" s="33"/>
      <c r="G53" s="4"/>
    </row>
    <row r="54" spans="1:7" s="3" customFormat="1" x14ac:dyDescent="0.2">
      <c r="A54" s="33"/>
      <c r="B54" s="33"/>
      <c r="G54" s="4"/>
    </row>
    <row r="55" spans="1:7" s="3" customFormat="1" x14ac:dyDescent="0.2">
      <c r="A55" s="33"/>
      <c r="B55" s="33"/>
      <c r="G55" s="4"/>
    </row>
    <row r="56" spans="1:7" s="3" customFormat="1" x14ac:dyDescent="0.2">
      <c r="A56" s="33"/>
      <c r="B56" s="33"/>
      <c r="G56" s="4"/>
    </row>
    <row r="57" spans="1:7" s="3" customFormat="1" x14ac:dyDescent="0.2">
      <c r="A57" s="33"/>
      <c r="B57" s="33"/>
      <c r="G57" s="4"/>
    </row>
  </sheetData>
  <mergeCells count="27">
    <mergeCell ref="D37:G37"/>
    <mergeCell ref="A38:C41"/>
    <mergeCell ref="D38:G41"/>
    <mergeCell ref="A30:D30"/>
    <mergeCell ref="D31:G31"/>
    <mergeCell ref="D32:G32"/>
    <mergeCell ref="D33:G34"/>
    <mergeCell ref="D35:G35"/>
    <mergeCell ref="D36:G36"/>
    <mergeCell ref="C29:D29"/>
    <mergeCell ref="C7:G7"/>
    <mergeCell ref="C8:G8"/>
    <mergeCell ref="C9:G9"/>
    <mergeCell ref="C10:D10"/>
    <mergeCell ref="C11:D11"/>
    <mergeCell ref="C12:D16"/>
    <mergeCell ref="C17:D17"/>
    <mergeCell ref="C18:D18"/>
    <mergeCell ref="C26:D26"/>
    <mergeCell ref="C27:D27"/>
    <mergeCell ref="C28:D28"/>
    <mergeCell ref="A6:F6"/>
    <mergeCell ref="A1:G1"/>
    <mergeCell ref="A2:G2"/>
    <mergeCell ref="A3:G3"/>
    <mergeCell ref="A4:G4"/>
    <mergeCell ref="A5:G5"/>
  </mergeCells>
  <printOptions horizontalCentered="1" verticalCentered="1"/>
  <pageMargins left="0.75" right="0.5" top="1" bottom="1" header="0.5" footer="0.5"/>
  <pageSetup scale="9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3"/>
  <sheetViews>
    <sheetView tabSelected="1" workbookViewId="0">
      <selection activeCell="P25" sqref="P25"/>
    </sheetView>
  </sheetViews>
  <sheetFormatPr defaultRowHeight="13.15" customHeight="1" x14ac:dyDescent="0.2"/>
  <cols>
    <col min="1" max="1" width="36.7109375" style="67" customWidth="1"/>
    <col min="2" max="2" width="4.7109375" style="67" customWidth="1"/>
    <col min="3" max="3" width="14.140625" style="67" customWidth="1"/>
    <col min="4" max="4" width="14.7109375" style="68" customWidth="1"/>
    <col min="5" max="5" width="15" style="68" customWidth="1"/>
    <col min="6" max="6" width="15.85546875" style="68" customWidth="1"/>
    <col min="7" max="7" width="14.140625" style="68" customWidth="1"/>
    <col min="8" max="8" width="12.42578125" style="68" customWidth="1"/>
    <col min="9" max="10" width="13.42578125" style="67" customWidth="1"/>
    <col min="11" max="11" width="14.7109375" style="68" customWidth="1"/>
    <col min="12" max="16384" width="9.140625" style="67"/>
  </cols>
  <sheetData>
    <row r="1" spans="1:67" ht="13.15" customHeight="1" x14ac:dyDescent="0.2">
      <c r="A1" s="63" t="s">
        <v>30</v>
      </c>
      <c r="B1" s="64"/>
      <c r="C1" s="65"/>
      <c r="D1" s="66"/>
      <c r="E1" s="66"/>
      <c r="F1" s="66"/>
      <c r="G1" s="66"/>
      <c r="H1" s="81"/>
      <c r="I1" s="65"/>
      <c r="J1" s="65"/>
      <c r="K1" s="66"/>
    </row>
    <row r="2" spans="1:67" ht="13.15" customHeight="1" x14ac:dyDescent="0.2">
      <c r="A2" s="64" t="s">
        <v>39</v>
      </c>
      <c r="B2" s="64"/>
      <c r="C2" s="65"/>
      <c r="D2" s="66"/>
      <c r="E2" s="66"/>
      <c r="F2" s="66"/>
      <c r="G2" s="66"/>
      <c r="H2" s="81"/>
      <c r="I2" s="65"/>
      <c r="J2" s="65"/>
      <c r="K2" s="66"/>
    </row>
    <row r="3" spans="1:67" ht="13.15" customHeight="1" x14ac:dyDescent="0.2">
      <c r="A3" s="108" t="s">
        <v>78</v>
      </c>
      <c r="B3" s="64"/>
      <c r="C3" s="65"/>
      <c r="D3" s="66"/>
      <c r="E3" s="66"/>
      <c r="F3" s="66"/>
      <c r="G3" s="66"/>
      <c r="H3" s="81"/>
      <c r="I3" s="65"/>
      <c r="J3" s="65"/>
      <c r="K3" s="66"/>
    </row>
    <row r="4" spans="1:67" ht="7.5" customHeight="1" x14ac:dyDescent="0.2">
      <c r="H4" s="82"/>
    </row>
    <row r="5" spans="1:67" s="69" customFormat="1" ht="15" customHeight="1" x14ac:dyDescent="0.2">
      <c r="A5" s="196"/>
      <c r="B5" s="196"/>
      <c r="C5" s="198" t="s">
        <v>34</v>
      </c>
      <c r="D5" s="189" t="s">
        <v>33</v>
      </c>
      <c r="E5" s="189" t="s">
        <v>49</v>
      </c>
      <c r="F5" s="189" t="s">
        <v>32</v>
      </c>
      <c r="G5" s="189" t="s">
        <v>50</v>
      </c>
      <c r="H5" s="192" t="s">
        <v>31</v>
      </c>
      <c r="I5" s="194" t="s">
        <v>28</v>
      </c>
      <c r="J5" s="194" t="s">
        <v>82</v>
      </c>
      <c r="K5" s="189" t="s">
        <v>29</v>
      </c>
    </row>
    <row r="6" spans="1:67" s="69" customFormat="1" ht="9" customHeight="1" x14ac:dyDescent="0.2">
      <c r="A6" s="197"/>
      <c r="B6" s="197"/>
      <c r="C6" s="199"/>
      <c r="D6" s="191"/>
      <c r="E6" s="191"/>
      <c r="F6" s="191"/>
      <c r="G6" s="191"/>
      <c r="H6" s="193"/>
      <c r="I6" s="195"/>
      <c r="J6" s="195"/>
      <c r="K6" s="190"/>
    </row>
    <row r="7" spans="1:67" s="70" customFormat="1" ht="15" customHeight="1" x14ac:dyDescent="0.2">
      <c r="A7" s="70" t="s">
        <v>79</v>
      </c>
      <c r="C7" s="103">
        <f>1344360.4+40</f>
        <v>1344400.4</v>
      </c>
      <c r="D7" s="83">
        <v>2126869.15</v>
      </c>
      <c r="E7" s="83">
        <v>950565.55</v>
      </c>
      <c r="F7" s="83">
        <v>2193923.2200000002</v>
      </c>
      <c r="G7" s="83">
        <v>1481135</v>
      </c>
      <c r="H7" s="83">
        <v>733590</v>
      </c>
      <c r="I7" s="103">
        <v>16995455.390000001</v>
      </c>
      <c r="J7" s="103">
        <v>188605</v>
      </c>
      <c r="K7" s="71">
        <f>SUM(C7:J7)</f>
        <v>26014543.710000001</v>
      </c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</row>
    <row r="8" spans="1:67" ht="15" customHeight="1" x14ac:dyDescent="0.2">
      <c r="A8" s="67" t="s">
        <v>40</v>
      </c>
      <c r="C8" s="104"/>
      <c r="D8" s="77"/>
      <c r="E8" s="77"/>
      <c r="F8" s="77"/>
      <c r="G8" s="77"/>
      <c r="H8" s="77"/>
      <c r="I8" s="104"/>
      <c r="J8" s="104"/>
      <c r="K8" s="73"/>
    </row>
    <row r="9" spans="1:67" ht="12.4" customHeight="1" x14ac:dyDescent="0.2">
      <c r="A9" s="67" t="s">
        <v>51</v>
      </c>
      <c r="C9" s="104">
        <v>0</v>
      </c>
      <c r="D9" s="105">
        <v>14156.65</v>
      </c>
      <c r="E9" s="105">
        <v>0</v>
      </c>
      <c r="F9" s="105">
        <v>0</v>
      </c>
      <c r="G9" s="105">
        <v>0</v>
      </c>
      <c r="H9" s="77">
        <v>0</v>
      </c>
      <c r="I9" s="104">
        <v>762729.57</v>
      </c>
      <c r="J9" s="104">
        <v>51632</v>
      </c>
      <c r="K9" s="73">
        <f>SUM(C9:J9)</f>
        <v>828518.22</v>
      </c>
    </row>
    <row r="10" spans="1:67" ht="12.4" customHeight="1" x14ac:dyDescent="0.2">
      <c r="A10" s="67" t="s">
        <v>52</v>
      </c>
      <c r="C10" s="104">
        <v>585440.98</v>
      </c>
      <c r="D10" s="105">
        <v>1247695.1299999999</v>
      </c>
      <c r="E10" s="105">
        <v>0</v>
      </c>
      <c r="F10" s="105">
        <v>0</v>
      </c>
      <c r="G10" s="105">
        <v>0</v>
      </c>
      <c r="H10" s="77">
        <v>0</v>
      </c>
      <c r="I10" s="104">
        <f>15773581.55</f>
        <v>15773581.550000001</v>
      </c>
      <c r="J10" s="104">
        <v>115339</v>
      </c>
      <c r="K10" s="73">
        <f>SUM(C10:J10)</f>
        <v>17722056.66</v>
      </c>
    </row>
    <row r="11" spans="1:67" ht="12.4" customHeight="1" x14ac:dyDescent="0.2">
      <c r="A11" s="67" t="s">
        <v>53</v>
      </c>
      <c r="C11" s="104">
        <f>C9+C10</f>
        <v>585440.98</v>
      </c>
      <c r="D11" s="104">
        <f t="shared" ref="D11:K11" si="0">D9+D10</f>
        <v>1261851.78</v>
      </c>
      <c r="E11" s="104">
        <f t="shared" si="0"/>
        <v>0</v>
      </c>
      <c r="F11" s="104">
        <f t="shared" si="0"/>
        <v>0</v>
      </c>
      <c r="G11" s="104">
        <f t="shared" si="0"/>
        <v>0</v>
      </c>
      <c r="H11" s="104">
        <f t="shared" si="0"/>
        <v>0</v>
      </c>
      <c r="I11" s="104">
        <f>I9+I10</f>
        <v>16536311.119999999</v>
      </c>
      <c r="J11" s="104">
        <f>J9+J10</f>
        <v>166971</v>
      </c>
      <c r="K11" s="72">
        <f t="shared" si="0"/>
        <v>18550574.879999999</v>
      </c>
    </row>
    <row r="12" spans="1:67" s="74" customFormat="1" ht="12.4" customHeight="1" x14ac:dyDescent="0.2">
      <c r="A12" s="74" t="s">
        <v>54</v>
      </c>
      <c r="C12" s="106">
        <v>0</v>
      </c>
      <c r="D12" s="107">
        <v>37936.14</v>
      </c>
      <c r="E12" s="107">
        <v>0</v>
      </c>
      <c r="F12" s="107">
        <v>0</v>
      </c>
      <c r="G12" s="107">
        <v>0</v>
      </c>
      <c r="H12" s="84">
        <v>0</v>
      </c>
      <c r="I12" s="106">
        <v>535202.13</v>
      </c>
      <c r="J12" s="106">
        <v>26612</v>
      </c>
      <c r="K12" s="75">
        <f>SUM(C12:J12)</f>
        <v>599750.27</v>
      </c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</row>
    <row r="13" spans="1:67" ht="12.4" customHeight="1" x14ac:dyDescent="0.2">
      <c r="A13" s="85" t="s">
        <v>55</v>
      </c>
      <c r="B13" s="85"/>
      <c r="C13" s="87">
        <f>C11-C12</f>
        <v>585440.98</v>
      </c>
      <c r="D13" s="87">
        <f>D11-D12</f>
        <v>1223915.6399999999</v>
      </c>
      <c r="E13" s="87">
        <f>SUM(E9:E12)</f>
        <v>0</v>
      </c>
      <c r="F13" s="87">
        <f>SUM(F9:F12)</f>
        <v>0</v>
      </c>
      <c r="G13" s="87">
        <f>SUM(G9:G12)</f>
        <v>0</v>
      </c>
      <c r="H13" s="87">
        <v>314145.86</v>
      </c>
      <c r="I13" s="87">
        <f>I11-I12</f>
        <v>16001108.99</v>
      </c>
      <c r="J13" s="87">
        <f>J11-J12</f>
        <v>140359</v>
      </c>
      <c r="K13" s="86">
        <f>SUM(C13:J13)</f>
        <v>18264970.469999999</v>
      </c>
    </row>
    <row r="14" spans="1:67" s="74" customFormat="1" ht="15" customHeight="1" x14ac:dyDescent="0.2">
      <c r="A14" s="74" t="s">
        <v>41</v>
      </c>
      <c r="C14" s="109">
        <f>C7-C13</f>
        <v>758959.42</v>
      </c>
      <c r="D14" s="109">
        <f t="shared" ref="D14:K14" si="1">D7-D13</f>
        <v>902953.51</v>
      </c>
      <c r="E14" s="109">
        <f t="shared" si="1"/>
        <v>950565.55</v>
      </c>
      <c r="F14" s="109">
        <f t="shared" si="1"/>
        <v>2193923.2200000002</v>
      </c>
      <c r="G14" s="109">
        <f t="shared" si="1"/>
        <v>1481135</v>
      </c>
      <c r="H14" s="109">
        <f t="shared" si="1"/>
        <v>419444.14</v>
      </c>
      <c r="I14" s="109">
        <f>I7-I13</f>
        <v>994346.4</v>
      </c>
      <c r="J14" s="109">
        <f>J7-J13</f>
        <v>48246</v>
      </c>
      <c r="K14" s="76">
        <f t="shared" si="1"/>
        <v>7749573.2400000002</v>
      </c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</row>
    <row r="15" spans="1:67" ht="10.5" customHeight="1" x14ac:dyDescent="0.2">
      <c r="A15" s="64" t="s">
        <v>42</v>
      </c>
      <c r="B15" s="64"/>
      <c r="C15" s="104"/>
      <c r="D15" s="105"/>
      <c r="E15" s="105"/>
      <c r="F15" s="105"/>
      <c r="G15" s="105"/>
      <c r="H15" s="77"/>
      <c r="I15" s="104"/>
      <c r="J15" s="104"/>
      <c r="K15" s="73"/>
    </row>
    <row r="16" spans="1:67" s="91" customFormat="1" ht="12" customHeight="1" x14ac:dyDescent="0.2">
      <c r="A16" s="110" t="s">
        <v>83</v>
      </c>
      <c r="B16" s="88"/>
      <c r="C16" s="92">
        <v>77574.33</v>
      </c>
      <c r="D16" s="93">
        <f>465103.33+2575</f>
        <v>467678.33</v>
      </c>
      <c r="E16" s="93">
        <v>8026.97</v>
      </c>
      <c r="F16" s="93">
        <v>170357.15</v>
      </c>
      <c r="G16" s="93">
        <v>111567.15</v>
      </c>
      <c r="H16" s="89">
        <v>10033.709999999999</v>
      </c>
      <c r="I16" s="92">
        <f>295229.27+103268.75</f>
        <v>398498.02</v>
      </c>
      <c r="J16" s="92">
        <v>13429.76</v>
      </c>
      <c r="K16" s="90">
        <f>SUM(C16:J16)</f>
        <v>1257165.42</v>
      </c>
    </row>
    <row r="17" spans="1:11" s="91" customFormat="1" ht="12" customHeight="1" x14ac:dyDescent="0.25">
      <c r="A17" s="111" t="s">
        <v>84</v>
      </c>
      <c r="B17" s="88"/>
      <c r="C17" s="92">
        <f>12690.02+8323.3</f>
        <v>21013.32</v>
      </c>
      <c r="D17" s="93">
        <v>0</v>
      </c>
      <c r="E17" s="93">
        <v>0</v>
      </c>
      <c r="F17" s="93">
        <v>0</v>
      </c>
      <c r="G17" s="93">
        <v>0</v>
      </c>
      <c r="H17" s="89">
        <v>0</v>
      </c>
      <c r="I17" s="92">
        <v>2720</v>
      </c>
      <c r="J17" s="92">
        <v>0</v>
      </c>
      <c r="K17" s="90">
        <f t="shared" ref="K17:K35" si="2">SUM(C17:J17)</f>
        <v>23733.32</v>
      </c>
    </row>
    <row r="18" spans="1:11" s="91" customFormat="1" ht="12" customHeight="1" x14ac:dyDescent="0.25">
      <c r="A18" s="111" t="s">
        <v>56</v>
      </c>
      <c r="B18" s="88"/>
      <c r="C18" s="92">
        <f>6472.6+5391.4</f>
        <v>11864</v>
      </c>
      <c r="D18" s="93">
        <f>40351.1+35391.4</f>
        <v>75742.5</v>
      </c>
      <c r="E18" s="93">
        <v>1024</v>
      </c>
      <c r="F18" s="93">
        <f>13702.59+10312.5</f>
        <v>24015.09</v>
      </c>
      <c r="G18" s="93">
        <f>7072.58+5312.5</f>
        <v>12385.08</v>
      </c>
      <c r="H18" s="89">
        <f>5434.8+6160.54</f>
        <v>11595.34</v>
      </c>
      <c r="I18" s="92">
        <f>24483.22+21927.08</f>
        <v>46410.3</v>
      </c>
      <c r="J18" s="92">
        <v>0</v>
      </c>
      <c r="K18" s="90">
        <f t="shared" si="2"/>
        <v>183036.31</v>
      </c>
    </row>
    <row r="19" spans="1:11" s="91" customFormat="1" ht="12" customHeight="1" x14ac:dyDescent="0.2">
      <c r="A19" s="110" t="s">
        <v>85</v>
      </c>
      <c r="B19" s="88"/>
      <c r="C19" s="92">
        <v>4774.6099999999997</v>
      </c>
      <c r="D19" s="93">
        <v>34398.21</v>
      </c>
      <c r="E19" s="93">
        <v>375.64</v>
      </c>
      <c r="F19" s="93">
        <v>9568</v>
      </c>
      <c r="G19" s="93">
        <v>5216</v>
      </c>
      <c r="H19" s="89">
        <v>4821.57</v>
      </c>
      <c r="I19" s="92">
        <v>15952</v>
      </c>
      <c r="J19" s="92"/>
      <c r="K19" s="90">
        <f t="shared" si="2"/>
        <v>75106.03</v>
      </c>
    </row>
    <row r="20" spans="1:11" s="91" customFormat="1" ht="12" customHeight="1" x14ac:dyDescent="0.25">
      <c r="A20" s="112" t="s">
        <v>57</v>
      </c>
      <c r="B20" s="88"/>
      <c r="C20" s="92">
        <v>116.16</v>
      </c>
      <c r="D20" s="93">
        <v>6953.66</v>
      </c>
      <c r="E20" s="93">
        <v>103.2</v>
      </c>
      <c r="F20" s="93">
        <v>76.92</v>
      </c>
      <c r="G20" s="93">
        <v>76.92</v>
      </c>
      <c r="H20" s="89">
        <v>129.06</v>
      </c>
      <c r="I20" s="92">
        <v>109.62</v>
      </c>
      <c r="J20" s="92">
        <v>0</v>
      </c>
      <c r="K20" s="90">
        <f t="shared" si="2"/>
        <v>7565.54</v>
      </c>
    </row>
    <row r="21" spans="1:11" s="91" customFormat="1" ht="12" customHeight="1" x14ac:dyDescent="0.2">
      <c r="A21" s="113" t="s">
        <v>58</v>
      </c>
      <c r="B21" s="88"/>
      <c r="C21" s="92">
        <f>15335.85+180</f>
        <v>15515.85</v>
      </c>
      <c r="D21" s="93">
        <f>52653.8+710</f>
        <v>53363.8</v>
      </c>
      <c r="E21" s="93">
        <f>99972.4</f>
        <v>99972.4</v>
      </c>
      <c r="F21" s="93">
        <f>1172.5+82183.53</f>
        <v>83356.03</v>
      </c>
      <c r="G21" s="93">
        <f>839.5+84136.15</f>
        <v>84975.65</v>
      </c>
      <c r="H21" s="89">
        <v>0</v>
      </c>
      <c r="I21" s="92">
        <f>238+15994.5</f>
        <v>16232.5</v>
      </c>
      <c r="J21" s="92">
        <v>0</v>
      </c>
      <c r="K21" s="90">
        <f t="shared" si="2"/>
        <v>353416.23</v>
      </c>
    </row>
    <row r="22" spans="1:11" s="91" customFormat="1" ht="12" customHeight="1" x14ac:dyDescent="0.2">
      <c r="A22" s="114" t="s">
        <v>59</v>
      </c>
      <c r="B22" s="88"/>
      <c r="C22" s="92">
        <v>12308.66</v>
      </c>
      <c r="D22" s="93">
        <f>26478+18586.96+27861.7</f>
        <v>72926.66</v>
      </c>
      <c r="E22" s="93">
        <f>3285.96+521.74</f>
        <v>3807.7</v>
      </c>
      <c r="F22" s="93">
        <v>15937.5</v>
      </c>
      <c r="G22" s="93">
        <v>8437.5</v>
      </c>
      <c r="H22" s="89">
        <f>3652.17+5457.45+1260</f>
        <v>10369.620000000001</v>
      </c>
      <c r="I22" s="92">
        <v>23906.25</v>
      </c>
      <c r="J22" s="92">
        <v>0</v>
      </c>
      <c r="K22" s="90">
        <f t="shared" si="2"/>
        <v>147693.89000000001</v>
      </c>
    </row>
    <row r="23" spans="1:11" s="91" customFormat="1" ht="12" customHeight="1" x14ac:dyDescent="0.25">
      <c r="A23" s="112" t="s">
        <v>60</v>
      </c>
      <c r="B23" s="88"/>
      <c r="C23" s="92">
        <v>26232</v>
      </c>
      <c r="D23" s="93">
        <v>109910.16</v>
      </c>
      <c r="E23" s="93">
        <v>0</v>
      </c>
      <c r="F23" s="93">
        <v>0</v>
      </c>
      <c r="G23" s="93">
        <v>0</v>
      </c>
      <c r="H23" s="89">
        <v>0</v>
      </c>
      <c r="I23" s="92">
        <f>5699.95</f>
        <v>5699.95</v>
      </c>
      <c r="J23" s="92">
        <v>0</v>
      </c>
      <c r="K23" s="90">
        <f t="shared" si="2"/>
        <v>141842.10999999999</v>
      </c>
    </row>
    <row r="24" spans="1:11" s="91" customFormat="1" ht="12" customHeight="1" x14ac:dyDescent="0.25">
      <c r="A24" s="112" t="s">
        <v>86</v>
      </c>
      <c r="B24" s="88"/>
      <c r="C24" s="92">
        <v>0</v>
      </c>
      <c r="D24" s="93">
        <v>0</v>
      </c>
      <c r="E24" s="93">
        <v>0</v>
      </c>
      <c r="F24" s="93">
        <f>134603.93</f>
        <v>134603.93</v>
      </c>
      <c r="G24" s="93">
        <f>3052+2567.15</f>
        <v>5619.15</v>
      </c>
      <c r="H24" s="89">
        <v>0</v>
      </c>
      <c r="I24" s="92">
        <f>66783.54</f>
        <v>66783.539999999994</v>
      </c>
      <c r="J24" s="92">
        <v>0</v>
      </c>
      <c r="K24" s="90">
        <f t="shared" si="2"/>
        <v>207006.62</v>
      </c>
    </row>
    <row r="25" spans="1:11" s="91" customFormat="1" ht="12" customHeight="1" x14ac:dyDescent="0.25">
      <c r="A25" s="112" t="s">
        <v>61</v>
      </c>
      <c r="B25" s="88"/>
      <c r="C25" s="92">
        <v>0</v>
      </c>
      <c r="D25" s="93">
        <v>0</v>
      </c>
      <c r="E25" s="93">
        <v>34850</v>
      </c>
      <c r="F25" s="93">
        <v>0</v>
      </c>
      <c r="G25" s="93">
        <v>0</v>
      </c>
      <c r="H25" s="89">
        <v>0</v>
      </c>
      <c r="I25" s="92">
        <v>0</v>
      </c>
      <c r="J25" s="92">
        <v>0</v>
      </c>
      <c r="K25" s="90">
        <f t="shared" si="2"/>
        <v>34850</v>
      </c>
    </row>
    <row r="26" spans="1:11" s="91" customFormat="1" ht="12" customHeight="1" x14ac:dyDescent="0.25">
      <c r="A26" s="112" t="s">
        <v>62</v>
      </c>
      <c r="B26" s="88"/>
      <c r="C26" s="92">
        <v>0</v>
      </c>
      <c r="D26" s="93">
        <v>9566.75</v>
      </c>
      <c r="E26" s="93">
        <v>0</v>
      </c>
      <c r="F26" s="93">
        <v>4000</v>
      </c>
      <c r="G26" s="93">
        <v>3050</v>
      </c>
      <c r="H26" s="94">
        <v>0</v>
      </c>
      <c r="I26" s="92">
        <v>300</v>
      </c>
      <c r="J26" s="92">
        <v>0</v>
      </c>
      <c r="K26" s="90">
        <f t="shared" si="2"/>
        <v>16916.75</v>
      </c>
    </row>
    <row r="27" spans="1:11" s="91" customFormat="1" ht="12" customHeight="1" x14ac:dyDescent="0.25">
      <c r="A27" s="112" t="s">
        <v>87</v>
      </c>
      <c r="B27" s="88"/>
      <c r="C27" s="92">
        <v>562.5</v>
      </c>
      <c r="D27" s="93">
        <v>562.5</v>
      </c>
      <c r="E27" s="93">
        <v>337.5</v>
      </c>
      <c r="F27" s="93">
        <v>0</v>
      </c>
      <c r="G27" s="93">
        <v>0</v>
      </c>
      <c r="H27" s="94"/>
      <c r="I27" s="92">
        <v>1500</v>
      </c>
      <c r="J27" s="92">
        <v>0</v>
      </c>
      <c r="K27" s="90">
        <f t="shared" si="2"/>
        <v>2962.5</v>
      </c>
    </row>
    <row r="28" spans="1:11" s="91" customFormat="1" ht="12" customHeight="1" x14ac:dyDescent="0.25">
      <c r="A28" s="112" t="s">
        <v>63</v>
      </c>
      <c r="B28" s="88"/>
      <c r="C28" s="92">
        <v>0</v>
      </c>
      <c r="D28" s="93">
        <v>9439.02</v>
      </c>
      <c r="E28" s="93">
        <v>0</v>
      </c>
      <c r="F28" s="93">
        <v>23229.200000000001</v>
      </c>
      <c r="G28" s="93">
        <v>0</v>
      </c>
      <c r="H28" s="89">
        <v>0</v>
      </c>
      <c r="I28" s="92">
        <v>22707.58</v>
      </c>
      <c r="J28" s="92">
        <v>0</v>
      </c>
      <c r="K28" s="90">
        <f t="shared" si="2"/>
        <v>55375.8</v>
      </c>
    </row>
    <row r="29" spans="1:11" s="91" customFormat="1" ht="12" customHeight="1" x14ac:dyDescent="0.25">
      <c r="A29" s="112" t="s">
        <v>64</v>
      </c>
      <c r="B29" s="88"/>
      <c r="C29" s="92">
        <v>0</v>
      </c>
      <c r="D29" s="93">
        <v>0</v>
      </c>
      <c r="E29" s="93">
        <v>0</v>
      </c>
      <c r="F29" s="93">
        <v>15000</v>
      </c>
      <c r="G29" s="93">
        <v>17600</v>
      </c>
      <c r="H29" s="89">
        <v>0</v>
      </c>
      <c r="I29" s="92">
        <v>0</v>
      </c>
      <c r="J29" s="92">
        <v>0</v>
      </c>
      <c r="K29" s="90">
        <f t="shared" si="2"/>
        <v>32600</v>
      </c>
    </row>
    <row r="30" spans="1:11" s="91" customFormat="1" ht="12" customHeight="1" x14ac:dyDescent="0.25">
      <c r="A30" s="115" t="s">
        <v>65</v>
      </c>
      <c r="B30" s="88"/>
      <c r="C30" s="92">
        <f>500+110+120+100+120+120+120+100</f>
        <v>1290</v>
      </c>
      <c r="D30" s="93">
        <v>10743.14</v>
      </c>
      <c r="E30" s="93">
        <v>0</v>
      </c>
      <c r="F30" s="93">
        <v>0</v>
      </c>
      <c r="G30" s="93">
        <v>18063</v>
      </c>
      <c r="H30" s="89">
        <v>0</v>
      </c>
      <c r="I30" s="92">
        <v>0</v>
      </c>
      <c r="J30" s="92">
        <v>0</v>
      </c>
      <c r="K30" s="90">
        <f t="shared" si="2"/>
        <v>30096.14</v>
      </c>
    </row>
    <row r="31" spans="1:11" s="91" customFormat="1" ht="12" customHeight="1" x14ac:dyDescent="0.25">
      <c r="A31" s="115" t="s">
        <v>66</v>
      </c>
      <c r="B31" s="88"/>
      <c r="C31" s="92">
        <f>15343.68-C30</f>
        <v>14053.68</v>
      </c>
      <c r="D31" s="93">
        <v>0</v>
      </c>
      <c r="E31" s="93">
        <v>0</v>
      </c>
      <c r="F31" s="93">
        <v>210330.6</v>
      </c>
      <c r="G31" s="93">
        <v>70417.899999999994</v>
      </c>
      <c r="H31" s="89">
        <v>5982.98</v>
      </c>
      <c r="I31" s="92">
        <v>119885.92</v>
      </c>
      <c r="J31" s="92">
        <v>0</v>
      </c>
      <c r="K31" s="90">
        <f t="shared" si="2"/>
        <v>420671.08</v>
      </c>
    </row>
    <row r="32" spans="1:11" s="91" customFormat="1" ht="12" customHeight="1" x14ac:dyDescent="0.25">
      <c r="A32" s="115" t="s">
        <v>67</v>
      </c>
      <c r="B32" s="88"/>
      <c r="C32" s="92">
        <v>2889</v>
      </c>
      <c r="D32" s="93">
        <v>52565.14</v>
      </c>
      <c r="E32" s="93">
        <v>6294</v>
      </c>
      <c r="F32" s="93">
        <v>112121.86</v>
      </c>
      <c r="G32" s="93">
        <v>41354.160000000003</v>
      </c>
      <c r="H32" s="89">
        <v>12148.87</v>
      </c>
      <c r="I32" s="92">
        <v>60616.47</v>
      </c>
      <c r="J32" s="92">
        <v>0</v>
      </c>
      <c r="K32" s="90">
        <f t="shared" si="2"/>
        <v>287989.5</v>
      </c>
    </row>
    <row r="33" spans="1:67" s="91" customFormat="1" ht="12" customHeight="1" x14ac:dyDescent="0.25">
      <c r="A33" s="115" t="s">
        <v>68</v>
      </c>
      <c r="B33" s="88"/>
      <c r="C33" s="92">
        <v>0</v>
      </c>
      <c r="D33" s="93">
        <v>0</v>
      </c>
      <c r="E33" s="93">
        <v>0</v>
      </c>
      <c r="F33" s="93">
        <v>585000</v>
      </c>
      <c r="G33" s="93">
        <v>0</v>
      </c>
      <c r="H33" s="89">
        <v>0</v>
      </c>
      <c r="I33" s="92">
        <v>0</v>
      </c>
      <c r="J33" s="92">
        <v>0</v>
      </c>
      <c r="K33" s="90">
        <f t="shared" si="2"/>
        <v>585000</v>
      </c>
    </row>
    <row r="34" spans="1:67" s="91" customFormat="1" ht="12" customHeight="1" x14ac:dyDescent="0.25">
      <c r="A34" s="115" t="s">
        <v>44</v>
      </c>
      <c r="B34" s="88"/>
      <c r="C34" s="92">
        <v>0</v>
      </c>
      <c r="D34" s="93">
        <v>4365</v>
      </c>
      <c r="E34" s="93">
        <v>34186.75</v>
      </c>
      <c r="F34" s="93">
        <v>8511.2000000000007</v>
      </c>
      <c r="G34" s="93">
        <v>0</v>
      </c>
      <c r="H34" s="89">
        <v>0</v>
      </c>
      <c r="I34" s="92">
        <v>0</v>
      </c>
      <c r="J34" s="92">
        <v>0</v>
      </c>
      <c r="K34" s="90">
        <f t="shared" si="2"/>
        <v>47062.95</v>
      </c>
    </row>
    <row r="35" spans="1:67" s="91" customFormat="1" ht="12" customHeight="1" x14ac:dyDescent="0.25">
      <c r="A35" s="116" t="s">
        <v>69</v>
      </c>
      <c r="B35" s="95"/>
      <c r="C35" s="117">
        <v>0</v>
      </c>
      <c r="D35" s="118">
        <v>0</v>
      </c>
      <c r="E35" s="118">
        <v>0</v>
      </c>
      <c r="F35" s="118">
        <f>3720+21680</f>
        <v>25400</v>
      </c>
      <c r="G35" s="118">
        <v>15069.25</v>
      </c>
      <c r="H35" s="97">
        <v>0</v>
      </c>
      <c r="I35" s="117">
        <v>2939</v>
      </c>
      <c r="J35" s="117">
        <v>0</v>
      </c>
      <c r="K35" s="90">
        <f t="shared" si="2"/>
        <v>43408.25</v>
      </c>
    </row>
    <row r="36" spans="1:67" s="91" customFormat="1" ht="12.4" customHeight="1" x14ac:dyDescent="0.25">
      <c r="A36" s="119" t="s">
        <v>45</v>
      </c>
      <c r="B36" s="99"/>
      <c r="C36" s="120">
        <f>SUM(C16:C35)</f>
        <v>188194.11</v>
      </c>
      <c r="D36" s="121">
        <f>SUM(D16:D35)</f>
        <v>908214.87</v>
      </c>
      <c r="E36" s="121">
        <f t="shared" ref="E36:J36" si="3">SUM(E16:E35)</f>
        <v>188978.16</v>
      </c>
      <c r="F36" s="121">
        <f t="shared" si="3"/>
        <v>1421507.48</v>
      </c>
      <c r="G36" s="121">
        <f t="shared" si="3"/>
        <v>393831.76</v>
      </c>
      <c r="H36" s="121">
        <f t="shared" si="3"/>
        <v>55081.15</v>
      </c>
      <c r="I36" s="121">
        <f t="shared" si="3"/>
        <v>784261.15</v>
      </c>
      <c r="J36" s="121">
        <f t="shared" si="3"/>
        <v>13429.76</v>
      </c>
      <c r="K36" s="100">
        <f>SUM(K16:K35)</f>
        <v>3953498.44</v>
      </c>
    </row>
    <row r="37" spans="1:67" s="123" customFormat="1" ht="12.4" customHeight="1" x14ac:dyDescent="0.25">
      <c r="A37" s="122" t="s">
        <v>80</v>
      </c>
      <c r="B37" s="95"/>
      <c r="C37" s="117">
        <f>C14-C36</f>
        <v>570765.31000000006</v>
      </c>
      <c r="D37" s="117">
        <f t="shared" ref="D37:K37" si="4">D14-D36</f>
        <v>-5261.36</v>
      </c>
      <c r="E37" s="117">
        <f t="shared" si="4"/>
        <v>761587.39</v>
      </c>
      <c r="F37" s="117">
        <f t="shared" si="4"/>
        <v>772415.74</v>
      </c>
      <c r="G37" s="117">
        <f t="shared" si="4"/>
        <v>1087303.24</v>
      </c>
      <c r="H37" s="117">
        <f t="shared" si="4"/>
        <v>364362.99</v>
      </c>
      <c r="I37" s="117">
        <f>I14-I36</f>
        <v>210085.25</v>
      </c>
      <c r="J37" s="117">
        <f>J14-J36</f>
        <v>34816.239999999998</v>
      </c>
      <c r="K37" s="96">
        <f t="shared" si="4"/>
        <v>3796074.8</v>
      </c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</row>
    <row r="38" spans="1:67" s="102" customFormat="1" ht="12" customHeight="1" x14ac:dyDescent="0.2">
      <c r="A38" s="124" t="s">
        <v>88</v>
      </c>
      <c r="B38" s="91"/>
      <c r="C38" s="125">
        <v>0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  <c r="I38" s="125">
        <v>13747.81</v>
      </c>
      <c r="J38" s="125">
        <v>0</v>
      </c>
      <c r="K38" s="126">
        <f>SUM(C38:J38)</f>
        <v>13747.81</v>
      </c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</row>
    <row r="39" spans="1:67" s="91" customFormat="1" ht="15" customHeight="1" x14ac:dyDescent="0.25">
      <c r="A39" s="119" t="s">
        <v>46</v>
      </c>
      <c r="B39" s="98"/>
      <c r="C39" s="127">
        <f t="shared" ref="C39:K39" si="5">C37+C38</f>
        <v>570765.31000000006</v>
      </c>
      <c r="D39" s="127">
        <f t="shared" si="5"/>
        <v>-5261.36</v>
      </c>
      <c r="E39" s="127">
        <f t="shared" si="5"/>
        <v>761587.39</v>
      </c>
      <c r="F39" s="127">
        <f t="shared" si="5"/>
        <v>772415.74</v>
      </c>
      <c r="G39" s="127">
        <f t="shared" si="5"/>
        <v>1087303.24</v>
      </c>
      <c r="H39" s="127">
        <f t="shared" si="5"/>
        <v>364362.99</v>
      </c>
      <c r="I39" s="127">
        <f t="shared" si="5"/>
        <v>223833.06</v>
      </c>
      <c r="J39" s="127">
        <f t="shared" si="5"/>
        <v>34816.239999999998</v>
      </c>
      <c r="K39" s="101">
        <f t="shared" si="5"/>
        <v>3809822.61</v>
      </c>
    </row>
    <row r="40" spans="1:67" s="91" customFormat="1" ht="12.4" customHeight="1" x14ac:dyDescent="0.25">
      <c r="A40" s="128" t="s">
        <v>70</v>
      </c>
      <c r="C40" s="92"/>
      <c r="D40" s="93"/>
      <c r="E40" s="93"/>
      <c r="F40" s="93"/>
      <c r="G40" s="93"/>
      <c r="H40" s="89"/>
      <c r="I40" s="92"/>
      <c r="J40" s="92"/>
      <c r="K40" s="90"/>
    </row>
    <row r="41" spans="1:67" s="130" customFormat="1" ht="11.45" customHeight="1" x14ac:dyDescent="0.2">
      <c r="A41" s="129" t="s">
        <v>71</v>
      </c>
      <c r="B41" s="67"/>
      <c r="C41" s="104">
        <v>1051</v>
      </c>
      <c r="D41" s="104">
        <v>1409.66</v>
      </c>
      <c r="E41" s="104">
        <v>10998.66</v>
      </c>
      <c r="F41" s="104">
        <v>5065.79</v>
      </c>
      <c r="G41" s="104">
        <v>7299.34</v>
      </c>
      <c r="H41" s="104">
        <v>6252.66</v>
      </c>
      <c r="I41" s="104">
        <v>10785.81</v>
      </c>
      <c r="J41" s="104">
        <v>853.06</v>
      </c>
      <c r="K41" s="72">
        <f>SUM(C41:J41)</f>
        <v>43715.98</v>
      </c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</row>
    <row r="42" spans="1:67" ht="11.45" customHeight="1" x14ac:dyDescent="0.2">
      <c r="A42" s="131" t="s">
        <v>72</v>
      </c>
      <c r="C42" s="104">
        <f>239811+258</f>
        <v>240069</v>
      </c>
      <c r="D42" s="105">
        <v>85032.2</v>
      </c>
      <c r="E42" s="105">
        <f>225473.8+146538</f>
        <v>372011.8</v>
      </c>
      <c r="F42" s="105">
        <v>140627.6</v>
      </c>
      <c r="G42" s="105">
        <v>153744.6</v>
      </c>
      <c r="H42" s="77">
        <v>129370</v>
      </c>
      <c r="I42" s="104">
        <v>41192.9</v>
      </c>
      <c r="J42" s="104">
        <v>0</v>
      </c>
      <c r="K42" s="72">
        <f t="shared" ref="K42:K47" si="6">SUM(C42:J42)</f>
        <v>1162048.1000000001</v>
      </c>
    </row>
    <row r="43" spans="1:67" ht="11.45" customHeight="1" x14ac:dyDescent="0.2">
      <c r="A43" s="131" t="s">
        <v>43</v>
      </c>
      <c r="C43" s="104">
        <f>88170.97+10000+20667+30.96</f>
        <v>118868.93</v>
      </c>
      <c r="D43" s="105">
        <f>28254.42+4500+7461.47+3500</f>
        <v>43715.89</v>
      </c>
      <c r="E43" s="105">
        <f>65753.2+19472.9+6500+14400</f>
        <v>106126.1</v>
      </c>
      <c r="F43" s="105">
        <v>68889.33</v>
      </c>
      <c r="G43" s="105">
        <v>71528.759999999995</v>
      </c>
      <c r="H43" s="77">
        <f>45271.25+5000+11145</f>
        <v>61416.25</v>
      </c>
      <c r="I43" s="104">
        <f>11983.16</f>
        <v>11983.16</v>
      </c>
      <c r="J43" s="104">
        <v>0</v>
      </c>
      <c r="K43" s="72">
        <f t="shared" si="6"/>
        <v>482528.42</v>
      </c>
    </row>
    <row r="44" spans="1:67" ht="11.45" customHeight="1" x14ac:dyDescent="0.2">
      <c r="A44" s="131" t="s">
        <v>73</v>
      </c>
      <c r="C44" s="104">
        <v>0</v>
      </c>
      <c r="D44" s="105">
        <v>0</v>
      </c>
      <c r="E44" s="105">
        <v>3804</v>
      </c>
      <c r="F44" s="105">
        <v>23298</v>
      </c>
      <c r="G44" s="105">
        <v>30154</v>
      </c>
      <c r="H44" s="77">
        <v>2148</v>
      </c>
      <c r="I44" s="104">
        <v>2148</v>
      </c>
      <c r="J44" s="104">
        <v>0</v>
      </c>
      <c r="K44" s="72">
        <f t="shared" si="6"/>
        <v>61552</v>
      </c>
    </row>
    <row r="45" spans="1:67" ht="11.45" customHeight="1" x14ac:dyDescent="0.2">
      <c r="A45" s="131" t="s">
        <v>74</v>
      </c>
      <c r="C45" s="104"/>
      <c r="D45" s="105">
        <v>37136.46</v>
      </c>
      <c r="E45" s="105">
        <v>2262.96</v>
      </c>
      <c r="F45" s="105">
        <v>0</v>
      </c>
      <c r="G45" s="105">
        <v>14550.7</v>
      </c>
      <c r="H45" s="77">
        <v>0</v>
      </c>
      <c r="I45" s="104">
        <v>0</v>
      </c>
      <c r="J45" s="104">
        <v>2262.96</v>
      </c>
      <c r="K45" s="72">
        <f t="shared" si="6"/>
        <v>56213.08</v>
      </c>
    </row>
    <row r="46" spans="1:67" ht="11.45" customHeight="1" x14ac:dyDescent="0.2">
      <c r="A46" s="129" t="s">
        <v>47</v>
      </c>
      <c r="B46" s="132"/>
      <c r="C46" s="104">
        <v>24000</v>
      </c>
      <c r="D46" s="105">
        <v>19920</v>
      </c>
      <c r="E46" s="105">
        <v>26400</v>
      </c>
      <c r="F46" s="105">
        <v>0</v>
      </c>
      <c r="G46" s="105">
        <v>84480</v>
      </c>
      <c r="H46" s="77">
        <v>3000</v>
      </c>
      <c r="I46" s="104">
        <v>32400</v>
      </c>
      <c r="J46" s="104">
        <v>0</v>
      </c>
      <c r="K46" s="72">
        <f t="shared" si="6"/>
        <v>190200</v>
      </c>
    </row>
    <row r="47" spans="1:67" ht="11.45" customHeight="1" x14ac:dyDescent="0.2">
      <c r="A47" s="129" t="s">
        <v>75</v>
      </c>
      <c r="B47" s="132"/>
      <c r="C47" s="104">
        <v>0</v>
      </c>
      <c r="D47" s="105">
        <v>0</v>
      </c>
      <c r="E47" s="105">
        <v>0</v>
      </c>
      <c r="F47" s="105">
        <v>325320</v>
      </c>
      <c r="G47" s="105">
        <v>0</v>
      </c>
      <c r="H47" s="77">
        <v>0</v>
      </c>
      <c r="I47" s="104">
        <v>0</v>
      </c>
      <c r="J47" s="104">
        <v>0</v>
      </c>
      <c r="K47" s="72">
        <f t="shared" si="6"/>
        <v>325320</v>
      </c>
    </row>
    <row r="48" spans="1:67" s="91" customFormat="1" ht="18.75" customHeight="1" x14ac:dyDescent="0.25">
      <c r="A48" s="133" t="s">
        <v>48</v>
      </c>
      <c r="B48" s="134"/>
      <c r="C48" s="135">
        <f t="shared" ref="C48:K48" si="7">SUM(C41:C47)</f>
        <v>383988.93</v>
      </c>
      <c r="D48" s="135">
        <f t="shared" si="7"/>
        <v>187214.21</v>
      </c>
      <c r="E48" s="135">
        <f t="shared" si="7"/>
        <v>521603.52</v>
      </c>
      <c r="F48" s="135">
        <f t="shared" si="7"/>
        <v>563200.72</v>
      </c>
      <c r="G48" s="135">
        <f t="shared" si="7"/>
        <v>361757.4</v>
      </c>
      <c r="H48" s="135">
        <f t="shared" si="7"/>
        <v>202186.91</v>
      </c>
      <c r="I48" s="135">
        <f t="shared" si="7"/>
        <v>98509.87</v>
      </c>
      <c r="J48" s="135">
        <f t="shared" si="7"/>
        <v>3116.02</v>
      </c>
      <c r="K48" s="136">
        <f t="shared" si="7"/>
        <v>2321577.58</v>
      </c>
    </row>
    <row r="49" spans="1:11" s="91" customFormat="1" ht="16.5" customHeight="1" thickBot="1" x14ac:dyDescent="0.3">
      <c r="A49" s="137" t="s">
        <v>89</v>
      </c>
      <c r="B49" s="138"/>
      <c r="C49" s="139">
        <f>C39-C48</f>
        <v>186776.38</v>
      </c>
      <c r="D49" s="139">
        <f t="shared" ref="D49:J49" si="8">D39-D48</f>
        <v>-192475.57</v>
      </c>
      <c r="E49" s="139">
        <f t="shared" si="8"/>
        <v>239983.87</v>
      </c>
      <c r="F49" s="139">
        <f t="shared" si="8"/>
        <v>209215.02</v>
      </c>
      <c r="G49" s="139">
        <f t="shared" si="8"/>
        <v>725545.84</v>
      </c>
      <c r="H49" s="139">
        <f t="shared" si="8"/>
        <v>162176.07999999999</v>
      </c>
      <c r="I49" s="139">
        <f t="shared" si="8"/>
        <v>125323.19</v>
      </c>
      <c r="J49" s="139">
        <f t="shared" si="8"/>
        <v>31700.22</v>
      </c>
      <c r="K49" s="139">
        <f>K39-K48</f>
        <v>1488245.03</v>
      </c>
    </row>
    <row r="50" spans="1:11" s="91" customFormat="1" ht="16.5" customHeight="1" thickTop="1" thickBot="1" x14ac:dyDescent="0.3">
      <c r="A50" s="140" t="s">
        <v>81</v>
      </c>
      <c r="B50" s="141"/>
      <c r="C50" s="142">
        <f>C49/(C48+C36+C13)</f>
        <v>0.1613</v>
      </c>
      <c r="D50" s="142">
        <f t="shared" ref="D50:K50" si="9">D49/(D48+D36+D13)</f>
        <v>-8.3000000000000004E-2</v>
      </c>
      <c r="E50" s="142">
        <f t="shared" si="9"/>
        <v>0.3377</v>
      </c>
      <c r="F50" s="142">
        <f t="shared" si="9"/>
        <v>0.10539999999999999</v>
      </c>
      <c r="G50" s="142">
        <f t="shared" si="9"/>
        <v>0.96020000000000005</v>
      </c>
      <c r="H50" s="142">
        <f t="shared" si="9"/>
        <v>0.2838</v>
      </c>
      <c r="I50" s="142">
        <f t="shared" si="9"/>
        <v>7.4000000000000003E-3</v>
      </c>
      <c r="J50" s="142">
        <f t="shared" si="9"/>
        <v>0.20200000000000001</v>
      </c>
      <c r="K50" s="142">
        <f t="shared" si="9"/>
        <v>6.0600000000000001E-2</v>
      </c>
    </row>
    <row r="51" spans="1:11" ht="17.25" customHeight="1" thickTop="1" x14ac:dyDescent="0.2">
      <c r="C51" s="78"/>
      <c r="D51" s="78"/>
      <c r="E51" s="78"/>
      <c r="F51" s="78"/>
      <c r="I51" s="78" t="s">
        <v>35</v>
      </c>
      <c r="J51" s="78"/>
      <c r="K51" s="78"/>
    </row>
    <row r="52" spans="1:11" ht="11.25" customHeight="1" x14ac:dyDescent="0.2">
      <c r="C52" s="78"/>
      <c r="D52" s="78"/>
      <c r="E52" s="78"/>
      <c r="F52" s="78"/>
      <c r="I52" s="78"/>
      <c r="J52" s="78" t="s">
        <v>76</v>
      </c>
      <c r="K52" s="78"/>
    </row>
    <row r="53" spans="1:11" ht="10.5" customHeight="1" x14ac:dyDescent="0.2">
      <c r="C53" s="78"/>
      <c r="D53" s="78"/>
      <c r="E53" s="78"/>
      <c r="F53" s="78"/>
      <c r="I53" s="68"/>
      <c r="J53" s="78" t="s">
        <v>77</v>
      </c>
      <c r="K53" s="78"/>
    </row>
    <row r="54" spans="1:11" ht="13.15" customHeight="1" x14ac:dyDescent="0.2">
      <c r="C54" s="80"/>
      <c r="D54" s="79"/>
      <c r="E54" s="79"/>
      <c r="F54" s="79"/>
      <c r="G54" s="79"/>
      <c r="H54" s="79"/>
      <c r="I54" s="80"/>
      <c r="J54" s="80"/>
      <c r="K54" s="79"/>
    </row>
    <row r="55" spans="1:11" ht="13.15" customHeight="1" x14ac:dyDescent="0.2">
      <c r="A55" s="64"/>
      <c r="B55" s="64"/>
      <c r="C55" s="80"/>
      <c r="D55" s="79"/>
      <c r="E55" s="79"/>
      <c r="F55" s="79"/>
      <c r="G55" s="79"/>
      <c r="H55" s="79"/>
      <c r="I55" s="80"/>
      <c r="J55" s="80"/>
      <c r="K55" s="79"/>
    </row>
    <row r="56" spans="1:11" ht="13.15" customHeight="1" x14ac:dyDescent="0.2">
      <c r="C56" s="80"/>
      <c r="D56" s="79"/>
      <c r="E56" s="79"/>
      <c r="F56" s="79"/>
      <c r="G56" s="79"/>
      <c r="H56" s="79"/>
      <c r="I56" s="80"/>
      <c r="J56" s="80"/>
      <c r="K56" s="79"/>
    </row>
    <row r="57" spans="1:11" ht="13.15" customHeight="1" x14ac:dyDescent="0.2">
      <c r="C57" s="80"/>
      <c r="D57" s="79"/>
      <c r="E57" s="79"/>
      <c r="F57" s="79"/>
      <c r="G57" s="79"/>
      <c r="H57" s="79"/>
      <c r="I57" s="80"/>
      <c r="J57" s="80"/>
      <c r="K57" s="79"/>
    </row>
    <row r="58" spans="1:11" ht="13.15" customHeight="1" x14ac:dyDescent="0.2">
      <c r="C58" s="80"/>
      <c r="D58" s="79"/>
      <c r="E58" s="79"/>
      <c r="F58" s="79"/>
      <c r="G58" s="79"/>
      <c r="H58" s="79"/>
      <c r="I58" s="80"/>
      <c r="J58" s="80"/>
      <c r="K58" s="79"/>
    </row>
    <row r="59" spans="1:11" ht="13.15" customHeight="1" x14ac:dyDescent="0.2">
      <c r="C59" s="80"/>
      <c r="D59" s="79"/>
      <c r="E59" s="79"/>
      <c r="F59" s="79"/>
      <c r="G59" s="79"/>
      <c r="H59" s="79"/>
      <c r="I59" s="80"/>
      <c r="J59" s="80"/>
      <c r="K59" s="79"/>
    </row>
    <row r="61" spans="1:11" s="68" customFormat="1" ht="13.15" customHeight="1" x14ac:dyDescent="0.2">
      <c r="A61" s="67"/>
      <c r="B61" s="67"/>
    </row>
    <row r="62" spans="1:11" s="68" customFormat="1" ht="13.15" customHeight="1" x14ac:dyDescent="0.2">
      <c r="A62" s="67"/>
      <c r="B62" s="67"/>
    </row>
    <row r="63" spans="1:11" s="68" customFormat="1" ht="13.15" customHeight="1" x14ac:dyDescent="0.2">
      <c r="A63" s="67"/>
      <c r="B63" s="67"/>
    </row>
  </sheetData>
  <mergeCells count="11">
    <mergeCell ref="A5:A6"/>
    <mergeCell ref="B5:B6"/>
    <mergeCell ref="C5:C6"/>
    <mergeCell ref="D5:D6"/>
    <mergeCell ref="E5:E6"/>
    <mergeCell ref="K5:K6"/>
    <mergeCell ref="F5:F6"/>
    <mergeCell ref="G5:G6"/>
    <mergeCell ref="H5:H6"/>
    <mergeCell ref="I5:I6"/>
    <mergeCell ref="J5:J6"/>
  </mergeCells>
  <pageMargins left="1.7" right="0.7" top="0.75" bottom="0.75" header="0.3" footer="0.3"/>
  <pageSetup paperSize="5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RF 161 - BUR</vt:lpstr>
      <vt:lpstr>RF 163 - BUR</vt:lpstr>
      <vt:lpstr>163</vt:lpstr>
      <vt:lpstr>'RF 161 - BUR'!Print_Area</vt:lpstr>
      <vt:lpstr>'RF 163 - BUR'!Print_Area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TabDiBaLiLi</cp:lastModifiedBy>
  <cp:lastPrinted>2012-04-18T02:30:13Z</cp:lastPrinted>
  <dcterms:created xsi:type="dcterms:W3CDTF">2008-02-27T19:47:19Z</dcterms:created>
  <dcterms:modified xsi:type="dcterms:W3CDTF">2014-02-15T07:15:00Z</dcterms:modified>
</cp:coreProperties>
</file>