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bDiBaLiLi\Desktop\"/>
    </mc:Choice>
  </mc:AlternateContent>
  <bookViews>
    <workbookView xWindow="0" yWindow="60" windowWidth="15195" windowHeight="9210" firstSheet="2" activeTab="2"/>
  </bookViews>
  <sheets>
    <sheet name="RF 161 - BUR" sheetId="11" state="hidden" r:id="rId1"/>
    <sheet name="RF 163 - BUR" sheetId="12" state="hidden" r:id="rId2"/>
    <sheet name="161" sheetId="23" r:id="rId3"/>
  </sheets>
  <definedNames>
    <definedName name="_xlnm.Print_Area" localSheetId="0">'RF 161 - BUR'!$A$1:$G$41</definedName>
    <definedName name="_xlnm.Print_Area" localSheetId="1">'RF 163 - BUR'!$A$1:$G$41</definedName>
  </definedNames>
  <calcPr calcId="152511" fullPrecision="0"/>
</workbook>
</file>

<file path=xl/calcChain.xml><?xml version="1.0" encoding="utf-8"?>
<calcChain xmlns="http://schemas.openxmlformats.org/spreadsheetml/2006/main">
  <c r="C28" i="23" l="1"/>
  <c r="D32" i="23"/>
  <c r="G52" i="23"/>
  <c r="E51" i="23"/>
  <c r="D51" i="23"/>
  <c r="C51" i="23"/>
  <c r="G50" i="23"/>
  <c r="G49" i="23"/>
  <c r="G48" i="23"/>
  <c r="F47" i="23"/>
  <c r="G47" i="23" s="1"/>
  <c r="G46" i="23"/>
  <c r="G45" i="23"/>
  <c r="G42" i="23"/>
  <c r="E40" i="23"/>
  <c r="G39" i="23"/>
  <c r="G38" i="23"/>
  <c r="G37" i="23"/>
  <c r="G36" i="23"/>
  <c r="G35" i="23"/>
  <c r="G34" i="23"/>
  <c r="F33" i="23"/>
  <c r="G33" i="23" s="1"/>
  <c r="G31" i="23"/>
  <c r="G30" i="23"/>
  <c r="G29" i="23"/>
  <c r="F28" i="23"/>
  <c r="G28" i="23" s="1"/>
  <c r="G27" i="23"/>
  <c r="F26" i="23"/>
  <c r="D26" i="23"/>
  <c r="C26" i="23"/>
  <c r="G26" i="23" s="1"/>
  <c r="G25" i="23"/>
  <c r="G24" i="23"/>
  <c r="G23" i="23"/>
  <c r="E21" i="23"/>
  <c r="E41" i="23" s="1"/>
  <c r="E43" i="23" s="1"/>
  <c r="E53" i="23" s="1"/>
  <c r="E55" i="23" s="1"/>
  <c r="G19" i="23"/>
  <c r="G17" i="23"/>
  <c r="G15" i="23"/>
  <c r="F12" i="23"/>
  <c r="F14" i="23" s="1"/>
  <c r="F16" i="23" s="1"/>
  <c r="F18" i="23" s="1"/>
  <c r="F20" i="23" s="1"/>
  <c r="D12" i="23"/>
  <c r="D14" i="23" s="1"/>
  <c r="D16" i="23" s="1"/>
  <c r="D18" i="23" s="1"/>
  <c r="D20" i="23" s="1"/>
  <c r="D21" i="23" s="1"/>
  <c r="C12" i="23"/>
  <c r="C14" i="23" s="1"/>
  <c r="C16" i="23" s="1"/>
  <c r="C18" i="23" s="1"/>
  <c r="C20" i="23" s="1"/>
  <c r="C21" i="23" s="1"/>
  <c r="G11" i="23"/>
  <c r="G10" i="23"/>
  <c r="G9" i="23"/>
  <c r="G12" i="23" s="1"/>
  <c r="G14" i="23" s="1"/>
  <c r="G16" i="23" s="1"/>
  <c r="G18" i="23" s="1"/>
  <c r="G20" i="23" s="1"/>
  <c r="F7" i="23"/>
  <c r="G7" i="23" s="1"/>
  <c r="D20" i="11"/>
  <c r="D19" i="11"/>
  <c r="D22" i="11" s="1"/>
  <c r="G16" i="11" s="1"/>
  <c r="G30" i="11" s="1"/>
  <c r="D19" i="12"/>
  <c r="D21" i="12"/>
  <c r="D21" i="11"/>
  <c r="D20" i="12"/>
  <c r="F51" i="23" l="1"/>
  <c r="D22" i="12"/>
  <c r="G16" i="12" s="1"/>
  <c r="G30" i="12" s="1"/>
  <c r="D40" i="23"/>
  <c r="F21" i="23"/>
  <c r="F40" i="23"/>
  <c r="G51" i="23"/>
  <c r="G21" i="23"/>
  <c r="D41" i="23"/>
  <c r="D43" i="23" s="1"/>
  <c r="D53" i="23" s="1"/>
  <c r="G32" i="23"/>
  <c r="G40" i="23" s="1"/>
  <c r="C40" i="23"/>
  <c r="C41" i="23" s="1"/>
  <c r="F41" i="23" l="1"/>
  <c r="F43" i="23" s="1"/>
  <c r="F53" i="23" s="1"/>
  <c r="G41" i="23"/>
  <c r="G43" i="23" s="1"/>
  <c r="G53" i="23" s="1"/>
  <c r="C53" i="23"/>
  <c r="C43" i="23"/>
  <c r="D55" i="23"/>
  <c r="D54" i="23"/>
  <c r="F55" i="23" l="1"/>
  <c r="F54" i="23"/>
  <c r="G55" i="23"/>
  <c r="G54" i="23"/>
  <c r="C54" i="23"/>
  <c r="C55" i="23"/>
</calcChain>
</file>

<file path=xl/sharedStrings.xml><?xml version="1.0" encoding="utf-8"?>
<sst xmlns="http://schemas.openxmlformats.org/spreadsheetml/2006/main" count="119" uniqueCount="91">
  <si>
    <t>TOTAL</t>
  </si>
  <si>
    <t>Republic of the Philippines</t>
  </si>
  <si>
    <t>Benguet State University</t>
  </si>
  <si>
    <t>La Trinidad, Benguet</t>
  </si>
  <si>
    <t>No.</t>
  </si>
  <si>
    <t>Payee</t>
  </si>
  <si>
    <t>Address</t>
  </si>
  <si>
    <t>A.   CERTIFIED</t>
  </si>
  <si>
    <t>RF 163</t>
  </si>
  <si>
    <t>BUDGET UTILIZATION REQUEST</t>
  </si>
  <si>
    <t>Office</t>
  </si>
  <si>
    <t>BSU La Trinidad, Benguet</t>
  </si>
  <si>
    <t xml:space="preserve">Responsibility Center </t>
  </si>
  <si>
    <t>Particulars</t>
  </si>
  <si>
    <t>Account Code</t>
  </si>
  <si>
    <t>Amount</t>
  </si>
  <si>
    <t>B.   CERTIFIED</t>
  </si>
  <si>
    <t xml:space="preserve">Charges to appropriation/allotment necessary, </t>
  </si>
  <si>
    <t>Budget available and earmarked/utilized
for the purpose as indicated above</t>
  </si>
  <si>
    <t>lawful, and under my direct supervision</t>
  </si>
  <si>
    <t>Supporting documents valid, proper, and legal</t>
  </si>
  <si>
    <r>
      <t xml:space="preserve">
ESTRELLITA M. DACLAN
</t>
    </r>
    <r>
      <rPr>
        <sz val="9"/>
        <color indexed="8"/>
        <rFont val="Lucida Sans"/>
        <family val="2"/>
      </rPr>
      <t>Supervising Administrative Officer</t>
    </r>
    <r>
      <rPr>
        <sz val="10"/>
        <color indexed="8"/>
        <rFont val="Lucida Sans"/>
        <family val="2"/>
      </rPr>
      <t xml:space="preserve">
Date ____________________
</t>
    </r>
  </si>
  <si>
    <t>RF 161</t>
  </si>
  <si>
    <t>TRANSFER of RF 161 Net Income for Production Year 2010 and correspoding cash for imputed costs in the total amount of …….</t>
  </si>
  <si>
    <t>SPECIAL TRUST FUND (STF 164)</t>
  </si>
  <si>
    <t>PY 2010 Net Income</t>
  </si>
  <si>
    <t>Imputed Cost</t>
  </si>
  <si>
    <t>TRANSFER of RF 163 Net Income for Production Year 2010 and correspoding cash for imputed costs in the total amount of …….</t>
  </si>
  <si>
    <t>Revolving Fund 161</t>
  </si>
  <si>
    <t>Bakery Project</t>
  </si>
  <si>
    <t>Food Processing Center</t>
  </si>
  <si>
    <t>Total</t>
  </si>
  <si>
    <t>Certified Correct:</t>
  </si>
  <si>
    <t>RF 161 Share in the Imputed Cost of Multi-Vegetable Project</t>
  </si>
  <si>
    <t>RF 163 Share in the Imputed Cost of Multi-Vegetable Project</t>
  </si>
  <si>
    <r>
      <t>DARLYN D. TAGARINO
VP Finance</t>
    </r>
    <r>
      <rPr>
        <sz val="9"/>
        <color indexed="8"/>
        <rFont val="Lucida Sans"/>
        <family val="2"/>
      </rPr>
      <t xml:space="preserve">  </t>
    </r>
    <r>
      <rPr>
        <sz val="10"/>
        <color indexed="8"/>
        <rFont val="Lucida Sans"/>
        <family val="2"/>
      </rPr>
      <t xml:space="preserve">
</t>
    </r>
    <r>
      <rPr>
        <b/>
        <sz val="10"/>
        <color indexed="8"/>
        <rFont val="Lucida Sans"/>
        <family val="2"/>
      </rPr>
      <t xml:space="preserve">
</t>
    </r>
    <r>
      <rPr>
        <sz val="10"/>
        <color indexed="8"/>
        <rFont val="Lucida Sans"/>
        <family val="2"/>
      </rPr>
      <t>Date ____________________</t>
    </r>
  </si>
  <si>
    <t>Statement of Income and Expenses</t>
  </si>
  <si>
    <t>Cost of Sales</t>
  </si>
  <si>
    <t xml:space="preserve">Gross Profit </t>
  </si>
  <si>
    <t>Less: Operating Expenses</t>
  </si>
  <si>
    <t>Other Personnel Benefits</t>
  </si>
  <si>
    <t>Travel Expenses</t>
  </si>
  <si>
    <t>Total Operating Expenses</t>
  </si>
  <si>
    <t>Total Operating Income</t>
  </si>
  <si>
    <t xml:space="preserve">Space Rental </t>
  </si>
  <si>
    <t>Total Imputed Costs</t>
  </si>
  <si>
    <t>Return on Sales (e)</t>
  </si>
  <si>
    <t xml:space="preserve">        IMELDA G. RAMOS</t>
  </si>
  <si>
    <t xml:space="preserve">            Accountant IV</t>
  </si>
  <si>
    <t>For the Period Ended December 31, 2011</t>
  </si>
  <si>
    <t>Strawberry Prod'n Project</t>
  </si>
  <si>
    <t>Poultry 
Project</t>
  </si>
  <si>
    <t xml:space="preserve">Sales </t>
  </si>
  <si>
    <t xml:space="preserve">     Direct Materials &amp; Supplies Used</t>
  </si>
  <si>
    <t xml:space="preserve">     Direct Labor</t>
  </si>
  <si>
    <t xml:space="preserve">     Purchases</t>
  </si>
  <si>
    <t xml:space="preserve">     Total Manufacturing Cost / Purchases</t>
  </si>
  <si>
    <t xml:space="preserve">     Add: Work in Process Inventory</t>
  </si>
  <si>
    <t xml:space="preserve">     Total costs of goods placed in process</t>
  </si>
  <si>
    <t xml:space="preserve">     Less: work in process inventory, end</t>
  </si>
  <si>
    <t xml:space="preserve">     Cost of Goods Manaufactured</t>
  </si>
  <si>
    <t xml:space="preserve">     Add:  FG / Merchandise Inventory, beginning</t>
  </si>
  <si>
    <t xml:space="preserve">     Total Goods Available for Sale</t>
  </si>
  <si>
    <t xml:space="preserve">     Less: FG / Merchandise Inventory, end</t>
  </si>
  <si>
    <t xml:space="preserve">     Cost of Sales </t>
  </si>
  <si>
    <t>Salaries and Wages - Bookkeeper/Workers</t>
  </si>
  <si>
    <t>Overtime and Night Pay</t>
  </si>
  <si>
    <t>PhilHealth Contributions</t>
  </si>
  <si>
    <t>Year End Bonus and Cash Gift</t>
  </si>
  <si>
    <t>Service Incentive Leave &amp; Holiday Pay</t>
  </si>
  <si>
    <t xml:space="preserve">Office Supplies &amp; Other Supplies Expenses </t>
  </si>
  <si>
    <t>Gasoline, Oil &amp; Lubricants Expenses</t>
  </si>
  <si>
    <t>Agricultural Supplies Expenses</t>
  </si>
  <si>
    <t>Fidelity Bond Premiums</t>
  </si>
  <si>
    <t>Telephone Expenses</t>
  </si>
  <si>
    <t>Electricity Expenses</t>
  </si>
  <si>
    <t>Repairs and Maintenance</t>
  </si>
  <si>
    <t>Depreciation Expenses</t>
  </si>
  <si>
    <t>Spoilage and Damages</t>
  </si>
  <si>
    <t>Other Maintenance &amp; Operating Expenses</t>
  </si>
  <si>
    <t>Operating Income</t>
  </si>
  <si>
    <t>Add: Other Income (Surcharges)</t>
  </si>
  <si>
    <t>Less:  Imputed Costs</t>
  </si>
  <si>
    <t>Accountable Forms Expenses</t>
  </si>
  <si>
    <t xml:space="preserve">Salaries and Wages - Regular </t>
  </si>
  <si>
    <t>Electricity Expenses (Provision)</t>
  </si>
  <si>
    <t>Water Expenses (Provision)</t>
  </si>
  <si>
    <t>Other Expenses (SIL &amp; Holiday Pay) (Annex 3)</t>
  </si>
  <si>
    <t>RF 161: Net Income (Loss)</t>
  </si>
  <si>
    <t>Return on Investments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</si>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</sst>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Lucida Sans"/>
      <family val="2"/>
    </font>
    <font>
      <sz val="9"/>
      <color indexed="8"/>
      <name val="Lucida Sans"/>
      <family val="2"/>
    </font>
    <font>
      <b/>
      <sz val="10"/>
      <color indexed="8"/>
      <name val="Lucida Bright"/>
      <family val="1"/>
    </font>
    <font>
      <sz val="10"/>
      <color indexed="8"/>
      <name val="Lucida Bright"/>
      <family val="1"/>
    </font>
    <font>
      <b/>
      <sz val="10"/>
      <color indexed="8"/>
      <name val="Lucida Sans"/>
      <family val="2"/>
    </font>
    <font>
      <sz val="11"/>
      <color indexed="8"/>
      <name val="Lucida Sans"/>
      <family val="2"/>
    </font>
    <font>
      <sz val="8"/>
      <color indexed="8"/>
      <name val="Lucida Sans"/>
      <family val="2"/>
    </font>
    <font>
      <b/>
      <sz val="12"/>
      <color indexed="8"/>
      <name val="Lucida Sans"/>
      <family val="2"/>
    </font>
    <font>
      <sz val="14"/>
      <color indexed="8"/>
      <name val="Viner Hand ITC"/>
      <family val="4"/>
    </font>
    <font>
      <b/>
      <sz val="8"/>
      <color indexed="8"/>
      <name val="Lucida Sans"/>
      <family val="2"/>
    </font>
    <font>
      <sz val="14"/>
      <color indexed="8"/>
      <name val="Lucida Sans"/>
      <family val="2"/>
    </font>
    <font>
      <sz val="6"/>
      <color indexed="8"/>
      <name val="Lucida Sans"/>
      <family val="2"/>
    </font>
    <font>
      <sz val="9"/>
      <color indexed="8"/>
      <name val="Lucida Sans Unicode"/>
      <family val="2"/>
    </font>
    <font>
      <b/>
      <sz val="10"/>
      <color indexed="8"/>
      <name val="Eras Medium ITC"/>
      <family val="2"/>
    </font>
    <font>
      <sz val="10"/>
      <color indexed="8"/>
      <name val="Eras Medium ITC"/>
      <family val="2"/>
    </font>
    <font>
      <b/>
      <i/>
      <sz val="10"/>
      <color indexed="8"/>
      <name val="Tahoma"/>
      <family val="2"/>
    </font>
    <font>
      <i/>
      <sz val="10"/>
      <color indexed="8"/>
      <name val="Eras Medium ITC"/>
      <family val="2"/>
    </font>
    <font>
      <i/>
      <sz val="8"/>
      <color indexed="8"/>
      <name val="Eras Medium ITC"/>
      <family val="2"/>
    </font>
    <font>
      <b/>
      <i/>
      <sz val="9"/>
      <color indexed="8"/>
      <name val="Tahoma"/>
      <family val="2"/>
    </font>
    <font>
      <sz val="10"/>
      <name val="Arial"/>
      <family val="2"/>
    </font>
    <font>
      <b/>
      <i/>
      <sz val="8"/>
      <color indexed="8"/>
      <name val="Tahoma"/>
      <family val="2"/>
    </font>
    <font>
      <b/>
      <i/>
      <sz val="8"/>
      <color indexed="8"/>
      <name val="Eras Medium ITC"/>
      <family val="2"/>
    </font>
    <font>
      <sz val="9"/>
      <color indexed="8"/>
      <name val="Eras Medium IT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43" fontId="4" fillId="0" borderId="0" xfId="1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3" fontId="4" fillId="0" borderId="1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8" fillId="0" borderId="9" xfId="0" applyFont="1" applyBorder="1"/>
    <xf numFmtId="43" fontId="4" fillId="0" borderId="9" xfId="1" applyFont="1" applyBorder="1"/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justify"/>
    </xf>
    <xf numFmtId="43" fontId="8" fillId="0" borderId="9" xfId="1" applyFont="1" applyBorder="1"/>
    <xf numFmtId="43" fontId="8" fillId="0" borderId="9" xfId="1" applyFont="1" applyBorder="1" applyAlignment="1"/>
    <xf numFmtId="0" fontId="4" fillId="0" borderId="9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39" fontId="9" fillId="0" borderId="9" xfId="1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1" xfId="0" applyFont="1" applyBorder="1"/>
    <xf numFmtId="0" fontId="8" fillId="0" borderId="4" xfId="0" applyFont="1" applyBorder="1"/>
    <xf numFmtId="43" fontId="8" fillId="0" borderId="4" xfId="1" applyFont="1" applyBorder="1"/>
    <xf numFmtId="0" fontId="9" fillId="0" borderId="0" xfId="0" applyFont="1" applyBorder="1" applyAlignment="1">
      <alignment horizontal="right" vertical="center" wrapText="1"/>
    </xf>
    <xf numFmtId="43" fontId="8" fillId="0" borderId="7" xfId="0" applyNumberFormat="1" applyFont="1" applyBorder="1" applyAlignment="1">
      <alignment horizontal="center" vertical="center" wrapText="1"/>
    </xf>
    <xf numFmtId="39" fontId="9" fillId="0" borderId="7" xfId="1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1" xfId="0" applyFont="1" applyBorder="1"/>
    <xf numFmtId="0" fontId="4" fillId="0" borderId="1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horizontal="left" vertical="top" wrapText="1" indent="1"/>
    </xf>
    <xf numFmtId="0" fontId="10" fillId="0" borderId="1" xfId="0" applyFont="1" applyBorder="1"/>
    <xf numFmtId="0" fontId="10" fillId="0" borderId="0" xfId="0" applyFont="1" applyBorder="1"/>
    <xf numFmtId="0" fontId="4" fillId="0" borderId="0" xfId="0" applyFont="1" applyFill="1" applyBorder="1" applyAlignment="1">
      <alignment horizontal="left" vertical="top" wrapText="1" indent="1"/>
    </xf>
    <xf numFmtId="0" fontId="5" fillId="0" borderId="0" xfId="0" applyFont="1" applyBorder="1"/>
    <xf numFmtId="43" fontId="4" fillId="0" borderId="0" xfId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vertical="top" wrapText="1"/>
    </xf>
    <xf numFmtId="0" fontId="4" fillId="0" borderId="0" xfId="0" applyFont="1" applyAlignment="1">
      <alignment horizontal="left" indent="1"/>
    </xf>
    <xf numFmtId="43" fontId="4" fillId="0" borderId="0" xfId="1" applyFont="1"/>
    <xf numFmtId="0" fontId="4" fillId="0" borderId="0" xfId="0" applyFont="1" applyBorder="1" applyAlignment="1">
      <alignment horizontal="center" vertical="center" wrapText="1"/>
    </xf>
    <xf numFmtId="44" fontId="16" fillId="2" borderId="0" xfId="0" applyNumberFormat="1" applyFont="1" applyFill="1" applyBorder="1" applyAlignment="1">
      <alignment horizontal="left" vertical="center" indent="1"/>
    </xf>
    <xf numFmtId="43" fontId="1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 wrapText="1"/>
    </xf>
    <xf numFmtId="43" fontId="18" fillId="2" borderId="0" xfId="2" applyNumberFormat="1" applyFont="1" applyFill="1" applyBorder="1" applyAlignment="1">
      <alignment vertical="center" shrinkToFit="1"/>
    </xf>
    <xf numFmtId="43" fontId="18" fillId="0" borderId="0" xfId="6" applyNumberFormat="1" applyFont="1" applyFill="1" applyBorder="1" applyAlignment="1">
      <alignment vertical="center"/>
    </xf>
    <xf numFmtId="43" fontId="4" fillId="0" borderId="0" xfId="6" applyNumberFormat="1" applyFont="1" applyFill="1" applyBorder="1" applyAlignment="1">
      <alignment horizontal="left" vertical="center"/>
    </xf>
    <xf numFmtId="43" fontId="18" fillId="0" borderId="0" xfId="2" applyNumberFormat="1" applyFont="1" applyFill="1" applyBorder="1" applyAlignment="1">
      <alignment vertical="center"/>
    </xf>
    <xf numFmtId="43" fontId="18" fillId="0" borderId="0" xfId="2" applyFont="1" applyFill="1" applyBorder="1" applyAlignment="1">
      <alignment vertical="center"/>
    </xf>
    <xf numFmtId="43" fontId="17" fillId="2" borderId="16" xfId="2" applyNumberFormat="1" applyFont="1" applyFill="1" applyBorder="1" applyAlignment="1">
      <alignment vertical="center" shrinkToFit="1"/>
    </xf>
    <xf numFmtId="43" fontId="18" fillId="2" borderId="16" xfId="2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43" fontId="18" fillId="2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43" fontId="20" fillId="2" borderId="0" xfId="0" applyNumberFormat="1" applyFont="1" applyFill="1" applyBorder="1" applyAlignment="1">
      <alignment horizontal="right" vertical="center"/>
    </xf>
    <xf numFmtId="43" fontId="20" fillId="2" borderId="0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43" fontId="17" fillId="2" borderId="16" xfId="2" applyFont="1" applyFill="1" applyBorder="1" applyAlignment="1">
      <alignment vertical="center" shrinkToFit="1"/>
    </xf>
    <xf numFmtId="43" fontId="18" fillId="2" borderId="0" xfId="2" applyFont="1" applyFill="1" applyBorder="1" applyAlignment="1">
      <alignment vertical="center" shrinkToFit="1"/>
    </xf>
    <xf numFmtId="43" fontId="18" fillId="2" borderId="0" xfId="2" applyNumberFormat="1" applyFont="1" applyFill="1" applyBorder="1" applyAlignment="1">
      <alignment horizontal="right" vertical="center" shrinkToFit="1"/>
    </xf>
    <xf numFmtId="0" fontId="18" fillId="0" borderId="16" xfId="0" applyFont="1" applyFill="1" applyBorder="1" applyAlignment="1">
      <alignment vertical="center"/>
    </xf>
    <xf numFmtId="43" fontId="18" fillId="2" borderId="16" xfId="2" applyFont="1" applyFill="1" applyBorder="1" applyAlignment="1">
      <alignment vertical="center" shrinkToFit="1"/>
    </xf>
    <xf numFmtId="43" fontId="18" fillId="2" borderId="16" xfId="2" applyNumberFormat="1" applyFont="1" applyFill="1" applyBorder="1" applyAlignment="1">
      <alignment horizontal="right" vertical="center" shrinkToFit="1"/>
    </xf>
    <xf numFmtId="43" fontId="18" fillId="2" borderId="0" xfId="0" applyNumberFormat="1" applyFont="1" applyFill="1" applyBorder="1" applyAlignment="1">
      <alignment vertical="center" shrinkToFit="1"/>
    </xf>
    <xf numFmtId="43" fontId="18" fillId="2" borderId="16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 indent="2"/>
    </xf>
    <xf numFmtId="43" fontId="18" fillId="2" borderId="0" xfId="0" applyNumberFormat="1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 indent="2"/>
    </xf>
    <xf numFmtId="0" fontId="18" fillId="0" borderId="18" xfId="0" applyFont="1" applyFill="1" applyBorder="1" applyAlignment="1">
      <alignment vertical="center"/>
    </xf>
    <xf numFmtId="43" fontId="18" fillId="2" borderId="18" xfId="0" applyNumberFormat="1" applyFont="1" applyFill="1" applyBorder="1" applyAlignment="1">
      <alignment vertical="center" shrinkToFit="1"/>
    </xf>
    <xf numFmtId="43" fontId="18" fillId="2" borderId="18" xfId="2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left" vertical="center" indent="2"/>
    </xf>
    <xf numFmtId="0" fontId="17" fillId="4" borderId="19" xfId="0" applyFont="1" applyFill="1" applyBorder="1" applyAlignment="1">
      <alignment vertical="center"/>
    </xf>
    <xf numFmtId="43" fontId="17" fillId="4" borderId="19" xfId="0" applyNumberFormat="1" applyFont="1" applyFill="1" applyBorder="1" applyAlignment="1">
      <alignment vertical="center" shrinkToFit="1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10" fontId="17" fillId="0" borderId="20" xfId="6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3" fontId="21" fillId="0" borderId="0" xfId="6" applyNumberFormat="1" applyFont="1" applyFill="1" applyBorder="1" applyAlignment="1">
      <alignment vertical="center"/>
    </xf>
    <xf numFmtId="43" fontId="25" fillId="0" borderId="0" xfId="6" applyNumberFormat="1" applyFont="1" applyFill="1" applyBorder="1" applyAlignment="1">
      <alignment vertical="center"/>
    </xf>
    <xf numFmtId="43" fontId="5" fillId="0" borderId="0" xfId="6" applyNumberFormat="1" applyFont="1" applyFill="1" applyBorder="1" applyAlignment="1">
      <alignment horizontal="left" vertical="center"/>
    </xf>
    <xf numFmtId="43" fontId="26" fillId="0" borderId="0" xfId="2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3" fontId="22" fillId="2" borderId="21" xfId="0" applyNumberFormat="1" applyFont="1" applyFill="1" applyBorder="1" applyAlignment="1">
      <alignment horizontal="center" vertical="center" wrapText="1"/>
    </xf>
    <xf numFmtId="43" fontId="22" fillId="2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right" vertical="center"/>
    </xf>
    <xf numFmtId="0" fontId="22" fillId="2" borderId="20" xfId="0" applyFont="1" applyFill="1" applyBorder="1" applyAlignment="1">
      <alignment horizontal="right" vertical="center"/>
    </xf>
    <xf numFmtId="43" fontId="24" fillId="2" borderId="21" xfId="0" applyNumberFormat="1" applyFont="1" applyFill="1" applyBorder="1" applyAlignment="1">
      <alignment horizontal="center" vertical="center" wrapText="1"/>
    </xf>
    <xf numFmtId="43" fontId="24" fillId="2" borderId="20" xfId="0" applyNumberFormat="1" applyFont="1" applyFill="1" applyBorder="1" applyAlignment="1">
      <alignment horizontal="center" vertical="center"/>
    </xf>
    <xf numFmtId="43" fontId="22" fillId="2" borderId="21" xfId="0" applyNumberFormat="1" applyFont="1" applyFill="1" applyBorder="1" applyAlignment="1">
      <alignment horizontal="center" vertical="center" wrapText="1" shrinkToFit="1"/>
    </xf>
    <xf numFmtId="43" fontId="22" fillId="2" borderId="20" xfId="0" applyNumberFormat="1" applyFont="1" applyFill="1" applyBorder="1" applyAlignment="1">
      <alignment horizontal="center" vertical="center" shrinkToFit="1"/>
    </xf>
  </cellXfs>
  <cellStyles count="7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85725</xdr:rowOff>
    </xdr:from>
    <xdr:to>
      <xdr:col>2</xdr:col>
      <xdr:colOff>666750</xdr:colOff>
      <xdr:row>4</xdr:row>
      <xdr:rowOff>200025</xdr:rowOff>
    </xdr:to>
    <xdr:pic>
      <xdr:nvPicPr>
        <xdr:cNvPr id="5505" name="Picture 1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762000" y="85725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31</xdr:row>
      <xdr:rowOff>152400</xdr:rowOff>
    </xdr:from>
    <xdr:to>
      <xdr:col>0</xdr:col>
      <xdr:colOff>704850</xdr:colOff>
      <xdr:row>32</xdr:row>
      <xdr:rowOff>161925</xdr:rowOff>
    </xdr:to>
    <xdr:sp macro="" textlink="">
      <xdr:nvSpPr>
        <xdr:cNvPr id="5506" name="Rectangle 2"/>
        <xdr:cNvSpPr>
          <a:spLocks noChangeArrowheads="1"/>
        </xdr:cNvSpPr>
      </xdr:nvSpPr>
      <xdr:spPr bwMode="auto">
        <a:xfrm>
          <a:off x="438150" y="6553200"/>
          <a:ext cx="26670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2886075</xdr:colOff>
      <xdr:row>30</xdr:row>
      <xdr:rowOff>0</xdr:rowOff>
    </xdr:from>
    <xdr:to>
      <xdr:col>5</xdr:col>
      <xdr:colOff>161925</xdr:colOff>
      <xdr:row>30</xdr:row>
      <xdr:rowOff>0</xdr:rowOff>
    </xdr:to>
    <xdr:sp macro="" textlink="">
      <xdr:nvSpPr>
        <xdr:cNvPr id="5507" name="Line 3"/>
        <xdr:cNvSpPr>
          <a:spLocks noChangeShapeType="1"/>
        </xdr:cNvSpPr>
      </xdr:nvSpPr>
      <xdr:spPr bwMode="auto">
        <a:xfrm>
          <a:off x="3267075" y="6172200"/>
          <a:ext cx="1362075" cy="0"/>
        </a:xfrm>
        <a:prstGeom prst="line">
          <a:avLst/>
        </a:prstGeom>
        <a:noFill/>
        <a:ln w="9525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33</xdr:row>
      <xdr:rowOff>152400</xdr:rowOff>
    </xdr:from>
    <xdr:to>
      <xdr:col>0</xdr:col>
      <xdr:colOff>714375</xdr:colOff>
      <xdr:row>35</xdr:row>
      <xdr:rowOff>0</xdr:rowOff>
    </xdr:to>
    <xdr:sp macro="" textlink="">
      <xdr:nvSpPr>
        <xdr:cNvPr id="5508" name="Rectangle 4"/>
        <xdr:cNvSpPr>
          <a:spLocks noChangeArrowheads="1"/>
        </xdr:cNvSpPr>
      </xdr:nvSpPr>
      <xdr:spPr bwMode="auto">
        <a:xfrm>
          <a:off x="447675" y="6877050"/>
          <a:ext cx="26670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85725</xdr:rowOff>
    </xdr:from>
    <xdr:to>
      <xdr:col>2</xdr:col>
      <xdr:colOff>666750</xdr:colOff>
      <xdr:row>4</xdr:row>
      <xdr:rowOff>200025</xdr:rowOff>
    </xdr:to>
    <xdr:pic>
      <xdr:nvPicPr>
        <xdr:cNvPr id="7533" name="Picture 1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762000" y="85725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31</xdr:row>
      <xdr:rowOff>152400</xdr:rowOff>
    </xdr:from>
    <xdr:to>
      <xdr:col>0</xdr:col>
      <xdr:colOff>704850</xdr:colOff>
      <xdr:row>32</xdr:row>
      <xdr:rowOff>161925</xdr:rowOff>
    </xdr:to>
    <xdr:sp macro="" textlink="">
      <xdr:nvSpPr>
        <xdr:cNvPr id="7534" name="Rectangle 2"/>
        <xdr:cNvSpPr>
          <a:spLocks noChangeArrowheads="1"/>
        </xdr:cNvSpPr>
      </xdr:nvSpPr>
      <xdr:spPr bwMode="auto">
        <a:xfrm>
          <a:off x="438150" y="6524625"/>
          <a:ext cx="26670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2886075</xdr:colOff>
      <xdr:row>30</xdr:row>
      <xdr:rowOff>0</xdr:rowOff>
    </xdr:from>
    <xdr:to>
      <xdr:col>5</xdr:col>
      <xdr:colOff>161925</xdr:colOff>
      <xdr:row>30</xdr:row>
      <xdr:rowOff>0</xdr:rowOff>
    </xdr:to>
    <xdr:sp macro="" textlink="">
      <xdr:nvSpPr>
        <xdr:cNvPr id="7535" name="Line 3"/>
        <xdr:cNvSpPr>
          <a:spLocks noChangeShapeType="1"/>
        </xdr:cNvSpPr>
      </xdr:nvSpPr>
      <xdr:spPr bwMode="auto">
        <a:xfrm>
          <a:off x="3267075" y="6143625"/>
          <a:ext cx="1362075" cy="0"/>
        </a:xfrm>
        <a:prstGeom prst="line">
          <a:avLst/>
        </a:prstGeom>
        <a:noFill/>
        <a:ln w="9525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33</xdr:row>
      <xdr:rowOff>152400</xdr:rowOff>
    </xdr:from>
    <xdr:to>
      <xdr:col>0</xdr:col>
      <xdr:colOff>714375</xdr:colOff>
      <xdr:row>35</xdr:row>
      <xdr:rowOff>0</xdr:rowOff>
    </xdr:to>
    <xdr:sp macro="" textlink="">
      <xdr:nvSpPr>
        <xdr:cNvPr id="7536" name="Rectangle 4"/>
        <xdr:cNvSpPr>
          <a:spLocks noChangeArrowheads="1"/>
        </xdr:cNvSpPr>
      </xdr:nvSpPr>
      <xdr:spPr bwMode="auto">
        <a:xfrm>
          <a:off x="447675" y="6848475"/>
          <a:ext cx="26670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7"/>
  <sheetViews>
    <sheetView topLeftCell="A22" workbookViewId="0">
      <selection activeCell="A42" sqref="A42"/>
    </sheetView>
  </sheetViews>
  <sheetFormatPr defaultRowHeight="12.75" x14ac:dyDescent="0.2"/>
  <cols>
    <col min="1" max="1" width="11.42578125" style="55" customWidth="1"/>
    <col min="2" max="2" width="1.7109375" style="33" customWidth="1"/>
    <col min="3" max="3" width="35.85546875" style="1" customWidth="1"/>
    <col min="4" max="4" width="16.28515625" style="1" customWidth="1"/>
    <col min="5" max="5" width="1.7109375" style="3" customWidth="1"/>
    <col min="6" max="6" width="9.5703125" style="1" customWidth="1"/>
    <col min="7" max="7" width="22.7109375" style="56" customWidth="1"/>
    <col min="8" max="8" width="9.140625" style="1"/>
    <col min="9" max="9" width="12.28515625" style="1" bestFit="1" customWidth="1"/>
    <col min="10" max="16384" width="9.140625" style="1"/>
  </cols>
  <sheetData>
    <row r="1" spans="1:7" ht="15" x14ac:dyDescent="0.2">
      <c r="A1" s="121"/>
      <c r="B1" s="122"/>
      <c r="C1" s="122"/>
      <c r="D1" s="122"/>
      <c r="E1" s="122"/>
      <c r="F1" s="122"/>
      <c r="G1" s="123"/>
    </row>
    <row r="2" spans="1:7" x14ac:dyDescent="0.2">
      <c r="A2" s="124" t="s">
        <v>1</v>
      </c>
      <c r="B2" s="125"/>
      <c r="C2" s="125"/>
      <c r="D2" s="125"/>
      <c r="E2" s="125"/>
      <c r="F2" s="125"/>
      <c r="G2" s="126"/>
    </row>
    <row r="3" spans="1:7" ht="19.899999999999999" customHeight="1" x14ac:dyDescent="0.2">
      <c r="A3" s="127" t="s">
        <v>2</v>
      </c>
      <c r="B3" s="128"/>
      <c r="C3" s="128"/>
      <c r="D3" s="128"/>
      <c r="E3" s="128"/>
      <c r="F3" s="128"/>
      <c r="G3" s="129"/>
    </row>
    <row r="4" spans="1:7" x14ac:dyDescent="0.2">
      <c r="A4" s="124" t="s">
        <v>3</v>
      </c>
      <c r="B4" s="125"/>
      <c r="C4" s="125"/>
      <c r="D4" s="125"/>
      <c r="E4" s="125"/>
      <c r="F4" s="125"/>
      <c r="G4" s="126"/>
    </row>
    <row r="5" spans="1:7" ht="19.899999999999999" customHeight="1" x14ac:dyDescent="0.2">
      <c r="A5" s="111"/>
      <c r="B5" s="112"/>
      <c r="C5" s="112"/>
      <c r="D5" s="112"/>
      <c r="E5" s="112"/>
      <c r="F5" s="112"/>
      <c r="G5" s="113"/>
    </row>
    <row r="6" spans="1:7" ht="21.6" customHeight="1" x14ac:dyDescent="0.2">
      <c r="A6" s="114" t="s">
        <v>9</v>
      </c>
      <c r="B6" s="115"/>
      <c r="C6" s="115"/>
      <c r="D6" s="115"/>
      <c r="E6" s="115"/>
      <c r="F6" s="116"/>
      <c r="G6" s="7" t="s">
        <v>4</v>
      </c>
    </row>
    <row r="7" spans="1:7" ht="25.15" customHeight="1" x14ac:dyDescent="0.2">
      <c r="A7" s="8" t="s">
        <v>5</v>
      </c>
      <c r="B7" s="9"/>
      <c r="C7" s="117" t="s">
        <v>24</v>
      </c>
      <c r="D7" s="117"/>
      <c r="E7" s="117"/>
      <c r="F7" s="117"/>
      <c r="G7" s="118"/>
    </row>
    <row r="8" spans="1:7" ht="25.15" customHeight="1" x14ac:dyDescent="0.2">
      <c r="A8" s="10" t="s">
        <v>10</v>
      </c>
      <c r="B8" s="11"/>
      <c r="C8" s="119"/>
      <c r="D8" s="119"/>
      <c r="E8" s="119"/>
      <c r="F8" s="119"/>
      <c r="G8" s="120"/>
    </row>
    <row r="9" spans="1:7" ht="25.15" customHeight="1" x14ac:dyDescent="0.2">
      <c r="A9" s="10" t="s">
        <v>6</v>
      </c>
      <c r="B9" s="11"/>
      <c r="C9" s="119" t="s">
        <v>11</v>
      </c>
      <c r="D9" s="133"/>
      <c r="E9" s="133"/>
      <c r="F9" s="119"/>
      <c r="G9" s="120"/>
    </row>
    <row r="10" spans="1:7" s="2" customFormat="1" ht="30" customHeight="1" x14ac:dyDescent="0.2">
      <c r="A10" s="12" t="s">
        <v>12</v>
      </c>
      <c r="B10" s="13"/>
      <c r="C10" s="137" t="s">
        <v>13</v>
      </c>
      <c r="D10" s="137"/>
      <c r="E10" s="14"/>
      <c r="F10" s="15" t="s">
        <v>14</v>
      </c>
      <c r="G10" s="16" t="s">
        <v>15</v>
      </c>
    </row>
    <row r="11" spans="1:7" ht="12.75" customHeight="1" x14ac:dyDescent="0.2">
      <c r="A11" s="17"/>
      <c r="B11" s="18"/>
      <c r="C11" s="138"/>
      <c r="D11" s="138"/>
      <c r="E11" s="19"/>
      <c r="F11" s="20"/>
      <c r="G11" s="21"/>
    </row>
    <row r="12" spans="1:7" ht="12.75" customHeight="1" x14ac:dyDescent="0.2">
      <c r="A12" s="22"/>
      <c r="B12" s="23"/>
      <c r="C12" s="136" t="s">
        <v>23</v>
      </c>
      <c r="D12" s="136"/>
      <c r="E12" s="24"/>
      <c r="F12" s="20"/>
      <c r="G12" s="25"/>
    </row>
    <row r="13" spans="1:7" ht="12.75" customHeight="1" x14ac:dyDescent="0.2">
      <c r="A13" s="22"/>
      <c r="B13" s="23"/>
      <c r="C13" s="136"/>
      <c r="D13" s="136"/>
      <c r="E13" s="24"/>
      <c r="F13" s="20"/>
      <c r="G13" s="26"/>
    </row>
    <row r="14" spans="1:7" ht="12.75" customHeight="1" x14ac:dyDescent="0.2">
      <c r="A14" s="22"/>
      <c r="B14" s="23"/>
      <c r="C14" s="136"/>
      <c r="D14" s="136"/>
      <c r="E14" s="24"/>
      <c r="F14" s="20"/>
      <c r="G14" s="26"/>
    </row>
    <row r="15" spans="1:7" ht="12.75" customHeight="1" x14ac:dyDescent="0.2">
      <c r="A15" s="27" t="s">
        <v>22</v>
      </c>
      <c r="B15" s="28"/>
      <c r="C15" s="136"/>
      <c r="D15" s="136"/>
      <c r="E15" s="24"/>
      <c r="F15" s="20"/>
      <c r="G15" s="25"/>
    </row>
    <row r="16" spans="1:7" ht="14.25" customHeight="1" x14ac:dyDescent="0.2">
      <c r="A16" s="27"/>
      <c r="B16" s="28"/>
      <c r="C16" s="136"/>
      <c r="D16" s="136"/>
      <c r="E16" s="24"/>
      <c r="F16" s="20"/>
      <c r="G16" s="29">
        <f>D22</f>
        <v>2354559.3199999998</v>
      </c>
    </row>
    <row r="17" spans="1:7" ht="12.75" customHeight="1" x14ac:dyDescent="0.2">
      <c r="A17" s="27"/>
      <c r="B17" s="28"/>
      <c r="C17" s="125"/>
      <c r="D17" s="125"/>
      <c r="F17" s="20"/>
      <c r="G17" s="25"/>
    </row>
    <row r="18" spans="1:7" ht="12.75" customHeight="1" x14ac:dyDescent="0.2">
      <c r="A18" s="27"/>
      <c r="B18" s="28"/>
      <c r="C18" s="125"/>
      <c r="D18" s="125"/>
      <c r="E18" s="30"/>
      <c r="F18" s="20"/>
      <c r="G18" s="25"/>
    </row>
    <row r="19" spans="1:7" ht="12.75" customHeight="1" x14ac:dyDescent="0.2">
      <c r="A19" s="27"/>
      <c r="B19" s="31"/>
      <c r="C19" s="60" t="s">
        <v>25</v>
      </c>
      <c r="D19" s="61">
        <f>2273347.01-969577.17</f>
        <v>1303769.8400000001</v>
      </c>
      <c r="E19" s="30"/>
      <c r="F19" s="20"/>
      <c r="G19" s="25"/>
    </row>
    <row r="20" spans="1:7" ht="12.75" customHeight="1" x14ac:dyDescent="0.2">
      <c r="A20" s="27"/>
      <c r="B20" s="31"/>
      <c r="C20" s="60" t="s">
        <v>26</v>
      </c>
      <c r="D20" s="61">
        <f>2206227.99-146225.61-159669.36-873857.13</f>
        <v>1026475.89</v>
      </c>
      <c r="E20" s="30"/>
      <c r="F20" s="20"/>
      <c r="G20" s="25"/>
    </row>
    <row r="21" spans="1:7" ht="27.75" customHeight="1" x14ac:dyDescent="0.2">
      <c r="A21" s="27"/>
      <c r="B21" s="31"/>
      <c r="C21" s="60" t="s">
        <v>33</v>
      </c>
      <c r="D21" s="61">
        <f>9745.23+8752.44+191.04+5363.79+261.09</f>
        <v>24313.59</v>
      </c>
      <c r="E21" s="30"/>
      <c r="F21" s="20"/>
      <c r="G21" s="25"/>
    </row>
    <row r="22" spans="1:7" ht="12.75" customHeight="1" thickBot="1" x14ac:dyDescent="0.25">
      <c r="A22" s="27"/>
      <c r="B22" s="31"/>
      <c r="C22" s="60" t="s">
        <v>0</v>
      </c>
      <c r="D22" s="62">
        <f>D19+D20+D21</f>
        <v>2354559.3199999998</v>
      </c>
      <c r="E22" s="30"/>
      <c r="F22" s="20"/>
      <c r="G22" s="25"/>
    </row>
    <row r="23" spans="1:7" ht="12.75" customHeight="1" thickTop="1" x14ac:dyDescent="0.2">
      <c r="A23" s="27"/>
      <c r="B23" s="31"/>
      <c r="C23" s="57"/>
      <c r="D23" s="57"/>
      <c r="E23" s="30"/>
      <c r="F23" s="20"/>
      <c r="G23" s="25"/>
    </row>
    <row r="24" spans="1:7" ht="13.5" x14ac:dyDescent="0.2">
      <c r="A24" s="27"/>
      <c r="B24" s="31"/>
      <c r="C24" s="58"/>
      <c r="D24" s="59"/>
      <c r="E24" s="5"/>
      <c r="F24" s="20"/>
      <c r="G24" s="25"/>
    </row>
    <row r="25" spans="1:7" ht="13.5" x14ac:dyDescent="0.2">
      <c r="A25" s="27"/>
      <c r="B25" s="31"/>
      <c r="C25" s="58"/>
      <c r="D25" s="59"/>
      <c r="E25" s="5"/>
      <c r="F25" s="20"/>
      <c r="G25" s="25"/>
    </row>
    <row r="26" spans="1:7" x14ac:dyDescent="0.2">
      <c r="A26" s="27"/>
      <c r="B26" s="31"/>
      <c r="C26" s="130"/>
      <c r="D26" s="130"/>
      <c r="E26" s="5"/>
      <c r="F26" s="20"/>
      <c r="G26" s="25"/>
    </row>
    <row r="27" spans="1:7" x14ac:dyDescent="0.2">
      <c r="A27" s="32"/>
      <c r="C27" s="135"/>
      <c r="D27" s="135"/>
      <c r="F27" s="20"/>
      <c r="G27" s="25"/>
    </row>
    <row r="28" spans="1:7" x14ac:dyDescent="0.2">
      <c r="A28" s="32"/>
      <c r="C28" s="135"/>
      <c r="D28" s="135"/>
      <c r="F28" s="20"/>
      <c r="G28" s="25"/>
    </row>
    <row r="29" spans="1:7" x14ac:dyDescent="0.2">
      <c r="A29" s="34"/>
      <c r="B29" s="35"/>
      <c r="C29" s="134"/>
      <c r="D29" s="134"/>
      <c r="E29" s="36"/>
      <c r="F29" s="37"/>
      <c r="G29" s="38"/>
    </row>
    <row r="30" spans="1:7" s="2" customFormat="1" ht="21" customHeight="1" x14ac:dyDescent="0.2">
      <c r="A30" s="131"/>
      <c r="B30" s="132"/>
      <c r="C30" s="132"/>
      <c r="D30" s="132"/>
      <c r="E30" s="39"/>
      <c r="F30" s="40" t="s">
        <v>0</v>
      </c>
      <c r="G30" s="41">
        <f>SUM(G12:G28)</f>
        <v>2354559.3199999998</v>
      </c>
    </row>
    <row r="31" spans="1:7" ht="18" customHeight="1" x14ac:dyDescent="0.2">
      <c r="A31" s="42" t="s">
        <v>7</v>
      </c>
      <c r="B31" s="43"/>
      <c r="C31" s="44"/>
      <c r="D31" s="141" t="s">
        <v>16</v>
      </c>
      <c r="E31" s="142"/>
      <c r="F31" s="142"/>
      <c r="G31" s="143"/>
    </row>
    <row r="32" spans="1:7" ht="13.15" customHeight="1" x14ac:dyDescent="0.2">
      <c r="A32" s="45"/>
      <c r="B32" s="46"/>
      <c r="C32" s="44"/>
      <c r="D32" s="139"/>
      <c r="E32" s="135"/>
      <c r="F32" s="135"/>
      <c r="G32" s="140"/>
    </row>
    <row r="33" spans="1:7" ht="13.15" customHeight="1" x14ac:dyDescent="0.2">
      <c r="A33" s="47"/>
      <c r="B33" s="48" t="s">
        <v>17</v>
      </c>
      <c r="C33" s="49"/>
      <c r="D33" s="153" t="s">
        <v>18</v>
      </c>
      <c r="E33" s="154"/>
      <c r="F33" s="154"/>
      <c r="G33" s="155"/>
    </row>
    <row r="34" spans="1:7" ht="13.15" customHeight="1" x14ac:dyDescent="0.2">
      <c r="A34" s="47"/>
      <c r="B34" s="48" t="s">
        <v>19</v>
      </c>
      <c r="C34" s="49"/>
      <c r="D34" s="153"/>
      <c r="E34" s="154"/>
      <c r="F34" s="154"/>
      <c r="G34" s="155"/>
    </row>
    <row r="35" spans="1:7" ht="13.15" customHeight="1" x14ac:dyDescent="0.2">
      <c r="A35" s="47"/>
      <c r="B35" s="48" t="s">
        <v>20</v>
      </c>
      <c r="C35" s="49"/>
      <c r="D35" s="150"/>
      <c r="E35" s="151"/>
      <c r="F35" s="151"/>
      <c r="G35" s="152"/>
    </row>
    <row r="36" spans="1:7" ht="13.15" customHeight="1" x14ac:dyDescent="0.2">
      <c r="A36" s="47"/>
      <c r="B36" s="50"/>
      <c r="C36" s="51"/>
      <c r="D36" s="150"/>
      <c r="E36" s="151"/>
      <c r="F36" s="151"/>
      <c r="G36" s="152"/>
    </row>
    <row r="37" spans="1:7" ht="15" customHeight="1" x14ac:dyDescent="0.2">
      <c r="A37" s="47"/>
      <c r="B37" s="50"/>
      <c r="C37" s="3"/>
      <c r="D37" s="139"/>
      <c r="E37" s="135"/>
      <c r="F37" s="135"/>
      <c r="G37" s="140"/>
    </row>
    <row r="38" spans="1:7" ht="34.9" customHeight="1" x14ac:dyDescent="0.2">
      <c r="A38" s="144" t="s">
        <v>35</v>
      </c>
      <c r="B38" s="145"/>
      <c r="C38" s="146"/>
      <c r="D38" s="144" t="s">
        <v>21</v>
      </c>
      <c r="E38" s="145"/>
      <c r="F38" s="145"/>
      <c r="G38" s="146"/>
    </row>
    <row r="39" spans="1:7" ht="19.899999999999999" customHeight="1" x14ac:dyDescent="0.2">
      <c r="A39" s="144"/>
      <c r="B39" s="145"/>
      <c r="C39" s="146"/>
      <c r="D39" s="144"/>
      <c r="E39" s="145"/>
      <c r="F39" s="145"/>
      <c r="G39" s="146"/>
    </row>
    <row r="40" spans="1:7" ht="24" customHeight="1" x14ac:dyDescent="0.2">
      <c r="A40" s="144"/>
      <c r="B40" s="145"/>
      <c r="C40" s="146"/>
      <c r="D40" s="144"/>
      <c r="E40" s="145"/>
      <c r="F40" s="145"/>
      <c r="G40" s="146"/>
    </row>
    <row r="41" spans="1:7" ht="25.15" customHeight="1" x14ac:dyDescent="0.2">
      <c r="A41" s="147"/>
      <c r="B41" s="148"/>
      <c r="C41" s="149"/>
      <c r="D41" s="147"/>
      <c r="E41" s="148"/>
      <c r="F41" s="148"/>
      <c r="G41" s="149"/>
    </row>
    <row r="42" spans="1:7" s="3" customFormat="1" x14ac:dyDescent="0.2">
      <c r="A42" s="31"/>
      <c r="B42" s="31"/>
      <c r="C42" s="6"/>
      <c r="D42" s="6"/>
      <c r="E42" s="6"/>
      <c r="F42" s="6"/>
      <c r="G42" s="52"/>
    </row>
    <row r="43" spans="1:7" s="3" customFormat="1" x14ac:dyDescent="0.2">
      <c r="A43" s="53"/>
      <c r="B43" s="53"/>
      <c r="C43" s="54"/>
      <c r="D43" s="54"/>
      <c r="E43" s="54"/>
      <c r="F43" s="5"/>
      <c r="G43" s="5"/>
    </row>
    <row r="44" spans="1:7" s="3" customFormat="1" x14ac:dyDescent="0.2">
      <c r="A44" s="33"/>
      <c r="B44" s="33"/>
      <c r="G44" s="4"/>
    </row>
    <row r="45" spans="1:7" s="3" customFormat="1" x14ac:dyDescent="0.2">
      <c r="A45" s="33"/>
      <c r="B45" s="33"/>
      <c r="G45" s="4"/>
    </row>
    <row r="46" spans="1:7" s="3" customFormat="1" x14ac:dyDescent="0.2">
      <c r="A46" s="33"/>
      <c r="B46" s="33"/>
      <c r="G46" s="4"/>
    </row>
    <row r="47" spans="1:7" s="3" customFormat="1" x14ac:dyDescent="0.2">
      <c r="A47" s="33"/>
      <c r="B47" s="33"/>
      <c r="G47" s="4"/>
    </row>
    <row r="48" spans="1:7" s="3" customFormat="1" x14ac:dyDescent="0.2">
      <c r="A48" s="33"/>
      <c r="B48" s="33"/>
      <c r="G48" s="4"/>
    </row>
    <row r="49" spans="1:7" s="3" customFormat="1" x14ac:dyDescent="0.2">
      <c r="A49" s="33"/>
      <c r="B49" s="33"/>
      <c r="G49" s="4"/>
    </row>
    <row r="50" spans="1:7" s="3" customFormat="1" x14ac:dyDescent="0.2">
      <c r="A50" s="33"/>
      <c r="B50" s="33"/>
      <c r="G50" s="4"/>
    </row>
    <row r="51" spans="1:7" s="3" customFormat="1" x14ac:dyDescent="0.2">
      <c r="A51" s="33"/>
      <c r="B51" s="33"/>
      <c r="G51" s="4"/>
    </row>
    <row r="52" spans="1:7" s="3" customFormat="1" x14ac:dyDescent="0.2">
      <c r="A52" s="33"/>
      <c r="B52" s="33"/>
      <c r="G52" s="4"/>
    </row>
    <row r="53" spans="1:7" s="3" customFormat="1" x14ac:dyDescent="0.2">
      <c r="A53" s="33"/>
      <c r="B53" s="33"/>
      <c r="G53" s="4"/>
    </row>
    <row r="54" spans="1:7" s="3" customFormat="1" x14ac:dyDescent="0.2">
      <c r="A54" s="33"/>
      <c r="B54" s="33"/>
      <c r="G54" s="4"/>
    </row>
    <row r="55" spans="1:7" s="3" customFormat="1" x14ac:dyDescent="0.2">
      <c r="A55" s="33"/>
      <c r="B55" s="33"/>
      <c r="G55" s="4"/>
    </row>
    <row r="56" spans="1:7" s="3" customFormat="1" x14ac:dyDescent="0.2">
      <c r="A56" s="33"/>
      <c r="B56" s="33"/>
      <c r="G56" s="4"/>
    </row>
    <row r="57" spans="1:7" s="3" customFormat="1" x14ac:dyDescent="0.2">
      <c r="A57" s="33"/>
      <c r="B57" s="33"/>
      <c r="G57" s="4"/>
    </row>
  </sheetData>
  <mergeCells count="27">
    <mergeCell ref="D32:G32"/>
    <mergeCell ref="D31:G31"/>
    <mergeCell ref="D38:G41"/>
    <mergeCell ref="A38:C41"/>
    <mergeCell ref="D37:G37"/>
    <mergeCell ref="D36:G36"/>
    <mergeCell ref="D35:G35"/>
    <mergeCell ref="D33:G34"/>
    <mergeCell ref="C26:D26"/>
    <mergeCell ref="A30:D30"/>
    <mergeCell ref="C9:G9"/>
    <mergeCell ref="C29:D29"/>
    <mergeCell ref="C28:D28"/>
    <mergeCell ref="C27:D27"/>
    <mergeCell ref="C18:D18"/>
    <mergeCell ref="C12:D16"/>
    <mergeCell ref="C10:D10"/>
    <mergeCell ref="C11:D11"/>
    <mergeCell ref="C17:D17"/>
    <mergeCell ref="A5:G5"/>
    <mergeCell ref="A6:F6"/>
    <mergeCell ref="C7:G7"/>
    <mergeCell ref="C8:G8"/>
    <mergeCell ref="A1:G1"/>
    <mergeCell ref="A2:G2"/>
    <mergeCell ref="A3:G3"/>
    <mergeCell ref="A4:G4"/>
  </mergeCells>
  <phoneticPr fontId="3" type="noConversion"/>
  <printOptions horizontalCentered="1" verticalCentered="1"/>
  <pageMargins left="0.75" right="0.5" top="1" bottom="1" header="0.5" footer="0.5"/>
  <pageSetup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5" workbookViewId="0">
      <selection activeCell="A42" sqref="A42"/>
    </sheetView>
  </sheetViews>
  <sheetFormatPr defaultRowHeight="12.75" x14ac:dyDescent="0.2"/>
  <cols>
    <col min="1" max="1" width="11.42578125" style="55" customWidth="1"/>
    <col min="2" max="2" width="1.7109375" style="33" customWidth="1"/>
    <col min="3" max="3" width="35.85546875" style="1" customWidth="1"/>
    <col min="4" max="4" width="16.28515625" style="1" customWidth="1"/>
    <col min="5" max="5" width="1.7109375" style="3" customWidth="1"/>
    <col min="6" max="6" width="9.5703125" style="1" customWidth="1"/>
    <col min="7" max="7" width="22.7109375" style="56" customWidth="1"/>
    <col min="8" max="8" width="9.140625" style="1"/>
    <col min="9" max="9" width="12.28515625" style="1" bestFit="1" customWidth="1"/>
    <col min="10" max="16384" width="9.140625" style="1"/>
  </cols>
  <sheetData>
    <row r="1" spans="1:7" ht="15" x14ac:dyDescent="0.2">
      <c r="A1" s="121"/>
      <c r="B1" s="122"/>
      <c r="C1" s="122"/>
      <c r="D1" s="122"/>
      <c r="E1" s="122"/>
      <c r="F1" s="122"/>
      <c r="G1" s="123"/>
    </row>
    <row r="2" spans="1:7" x14ac:dyDescent="0.2">
      <c r="A2" s="124" t="s">
        <v>1</v>
      </c>
      <c r="B2" s="125"/>
      <c r="C2" s="125"/>
      <c r="D2" s="125"/>
      <c r="E2" s="125"/>
      <c r="F2" s="125"/>
      <c r="G2" s="126"/>
    </row>
    <row r="3" spans="1:7" ht="19.899999999999999" customHeight="1" x14ac:dyDescent="0.2">
      <c r="A3" s="127" t="s">
        <v>2</v>
      </c>
      <c r="B3" s="128"/>
      <c r="C3" s="128"/>
      <c r="D3" s="128"/>
      <c r="E3" s="128"/>
      <c r="F3" s="128"/>
      <c r="G3" s="129"/>
    </row>
    <row r="4" spans="1:7" x14ac:dyDescent="0.2">
      <c r="A4" s="124" t="s">
        <v>3</v>
      </c>
      <c r="B4" s="125"/>
      <c r="C4" s="125"/>
      <c r="D4" s="125"/>
      <c r="E4" s="125"/>
      <c r="F4" s="125"/>
      <c r="G4" s="126"/>
    </row>
    <row r="5" spans="1:7" ht="19.899999999999999" customHeight="1" x14ac:dyDescent="0.2">
      <c r="A5" s="111"/>
      <c r="B5" s="112"/>
      <c r="C5" s="112"/>
      <c r="D5" s="112"/>
      <c r="E5" s="112"/>
      <c r="F5" s="112"/>
      <c r="G5" s="113"/>
    </row>
    <row r="6" spans="1:7" ht="21.6" customHeight="1" x14ac:dyDescent="0.2">
      <c r="A6" s="114" t="s">
        <v>9</v>
      </c>
      <c r="B6" s="115"/>
      <c r="C6" s="115"/>
      <c r="D6" s="115"/>
      <c r="E6" s="115"/>
      <c r="F6" s="116"/>
      <c r="G6" s="7" t="s">
        <v>4</v>
      </c>
    </row>
    <row r="7" spans="1:7" ht="25.15" customHeight="1" x14ac:dyDescent="0.2">
      <c r="A7" s="8" t="s">
        <v>5</v>
      </c>
      <c r="B7" s="9"/>
      <c r="C7" s="117" t="s">
        <v>24</v>
      </c>
      <c r="D7" s="117"/>
      <c r="E7" s="117"/>
      <c r="F7" s="117"/>
      <c r="G7" s="118"/>
    </row>
    <row r="8" spans="1:7" ht="25.15" customHeight="1" x14ac:dyDescent="0.2">
      <c r="A8" s="10" t="s">
        <v>10</v>
      </c>
      <c r="B8" s="11"/>
      <c r="C8" s="119"/>
      <c r="D8" s="119"/>
      <c r="E8" s="119"/>
      <c r="F8" s="119"/>
      <c r="G8" s="120"/>
    </row>
    <row r="9" spans="1:7" ht="25.15" customHeight="1" x14ac:dyDescent="0.2">
      <c r="A9" s="10" t="s">
        <v>6</v>
      </c>
      <c r="B9" s="11"/>
      <c r="C9" s="119" t="s">
        <v>11</v>
      </c>
      <c r="D9" s="133"/>
      <c r="E9" s="133"/>
      <c r="F9" s="119"/>
      <c r="G9" s="120"/>
    </row>
    <row r="10" spans="1:7" s="2" customFormat="1" ht="30" customHeight="1" x14ac:dyDescent="0.2">
      <c r="A10" s="12" t="s">
        <v>12</v>
      </c>
      <c r="B10" s="13"/>
      <c r="C10" s="137" t="s">
        <v>13</v>
      </c>
      <c r="D10" s="137"/>
      <c r="E10" s="14"/>
      <c r="F10" s="15" t="s">
        <v>14</v>
      </c>
      <c r="G10" s="16" t="s">
        <v>15</v>
      </c>
    </row>
    <row r="11" spans="1:7" ht="12.75" customHeight="1" x14ac:dyDescent="0.2">
      <c r="A11" s="17"/>
      <c r="B11" s="18"/>
      <c r="C11" s="138"/>
      <c r="D11" s="138"/>
      <c r="E11" s="19"/>
      <c r="F11" s="20"/>
      <c r="G11" s="21"/>
    </row>
    <row r="12" spans="1:7" ht="12.75" customHeight="1" x14ac:dyDescent="0.2">
      <c r="A12" s="22"/>
      <c r="B12" s="23"/>
      <c r="C12" s="136" t="s">
        <v>27</v>
      </c>
      <c r="D12" s="136"/>
      <c r="E12" s="24"/>
      <c r="F12" s="20"/>
      <c r="G12" s="25"/>
    </row>
    <row r="13" spans="1:7" ht="12.75" customHeight="1" x14ac:dyDescent="0.2">
      <c r="A13" s="22"/>
      <c r="B13" s="23"/>
      <c r="C13" s="136"/>
      <c r="D13" s="136"/>
      <c r="E13" s="24"/>
      <c r="F13" s="20"/>
      <c r="G13" s="26"/>
    </row>
    <row r="14" spans="1:7" ht="12.75" customHeight="1" x14ac:dyDescent="0.2">
      <c r="A14" s="22"/>
      <c r="B14" s="23"/>
      <c r="C14" s="136"/>
      <c r="D14" s="136"/>
      <c r="E14" s="24"/>
      <c r="F14" s="20"/>
      <c r="G14" s="26"/>
    </row>
    <row r="15" spans="1:7" ht="12.75" customHeight="1" x14ac:dyDescent="0.2">
      <c r="A15" s="27" t="s">
        <v>8</v>
      </c>
      <c r="B15" s="28"/>
      <c r="C15" s="136"/>
      <c r="D15" s="136"/>
      <c r="E15" s="24"/>
      <c r="F15" s="20"/>
      <c r="G15" s="25"/>
    </row>
    <row r="16" spans="1:7" ht="14.25" customHeight="1" x14ac:dyDescent="0.2">
      <c r="A16" s="27"/>
      <c r="B16" s="28"/>
      <c r="C16" s="136"/>
      <c r="D16" s="136"/>
      <c r="E16" s="24"/>
      <c r="F16" s="20"/>
      <c r="G16" s="29">
        <f>D22</f>
        <v>4067116.26</v>
      </c>
    </row>
    <row r="17" spans="1:7" ht="12.75" customHeight="1" x14ac:dyDescent="0.2">
      <c r="A17" s="27"/>
      <c r="B17" s="28"/>
      <c r="C17" s="125"/>
      <c r="D17" s="125"/>
      <c r="F17" s="20"/>
      <c r="G17" s="25"/>
    </row>
    <row r="18" spans="1:7" ht="12.75" customHeight="1" x14ac:dyDescent="0.2">
      <c r="A18" s="27"/>
      <c r="B18" s="28"/>
      <c r="C18" s="125"/>
      <c r="D18" s="125"/>
      <c r="E18" s="30"/>
      <c r="F18" s="20"/>
      <c r="G18" s="25"/>
    </row>
    <row r="19" spans="1:7" ht="12.75" customHeight="1" x14ac:dyDescent="0.2">
      <c r="A19" s="27"/>
      <c r="B19" s="31"/>
      <c r="C19" s="60" t="s">
        <v>25</v>
      </c>
      <c r="D19" s="61">
        <f>2051334.2-100000</f>
        <v>1951334.2</v>
      </c>
      <c r="E19" s="30"/>
      <c r="F19" s="20"/>
      <c r="G19" s="25"/>
    </row>
    <row r="20" spans="1:7" ht="12.75" customHeight="1" x14ac:dyDescent="0.2">
      <c r="A20" s="27"/>
      <c r="B20" s="31"/>
      <c r="C20" s="60" t="s">
        <v>26</v>
      </c>
      <c r="D20" s="61">
        <f>2066826.28</f>
        <v>2066826.28</v>
      </c>
      <c r="E20" s="30"/>
      <c r="F20" s="20"/>
      <c r="G20" s="25"/>
    </row>
    <row r="21" spans="1:7" ht="25.5" customHeight="1" x14ac:dyDescent="0.2">
      <c r="A21" s="27"/>
      <c r="B21" s="31"/>
      <c r="C21" s="60" t="s">
        <v>34</v>
      </c>
      <c r="D21" s="61">
        <f>48955.78</f>
        <v>48955.78</v>
      </c>
      <c r="E21" s="30"/>
      <c r="F21" s="20"/>
      <c r="G21" s="25"/>
    </row>
    <row r="22" spans="1:7" ht="12.75" customHeight="1" thickBot="1" x14ac:dyDescent="0.25">
      <c r="A22" s="27"/>
      <c r="B22" s="31"/>
      <c r="C22" s="60" t="s">
        <v>0</v>
      </c>
      <c r="D22" s="62">
        <f>D19+D20+D21</f>
        <v>4067116.26</v>
      </c>
      <c r="E22" s="30"/>
      <c r="F22" s="20"/>
      <c r="G22" s="25"/>
    </row>
    <row r="23" spans="1:7" ht="12.75" customHeight="1" thickTop="1" x14ac:dyDescent="0.2">
      <c r="A23" s="27"/>
      <c r="B23" s="31"/>
      <c r="C23" s="57"/>
      <c r="D23" s="57"/>
      <c r="E23" s="30"/>
      <c r="F23" s="20"/>
      <c r="G23" s="25"/>
    </row>
    <row r="24" spans="1:7" ht="13.5" x14ac:dyDescent="0.2">
      <c r="A24" s="27"/>
      <c r="B24" s="31"/>
      <c r="C24" s="58"/>
      <c r="D24" s="59"/>
      <c r="E24" s="5"/>
      <c r="F24" s="20"/>
      <c r="G24" s="25"/>
    </row>
    <row r="25" spans="1:7" ht="13.5" x14ac:dyDescent="0.2">
      <c r="A25" s="27"/>
      <c r="B25" s="31"/>
      <c r="C25" s="58"/>
      <c r="D25" s="59"/>
      <c r="E25" s="5"/>
      <c r="F25" s="20"/>
      <c r="G25" s="25"/>
    </row>
    <row r="26" spans="1:7" x14ac:dyDescent="0.2">
      <c r="A26" s="27"/>
      <c r="B26" s="31"/>
      <c r="C26" s="130"/>
      <c r="D26" s="130"/>
      <c r="E26" s="5"/>
      <c r="F26" s="20"/>
      <c r="G26" s="25"/>
    </row>
    <row r="27" spans="1:7" x14ac:dyDescent="0.2">
      <c r="A27" s="32"/>
      <c r="C27" s="135"/>
      <c r="D27" s="135"/>
      <c r="F27" s="20"/>
      <c r="G27" s="25"/>
    </row>
    <row r="28" spans="1:7" x14ac:dyDescent="0.2">
      <c r="A28" s="32"/>
      <c r="C28" s="135"/>
      <c r="D28" s="135"/>
      <c r="F28" s="20"/>
      <c r="G28" s="25"/>
    </row>
    <row r="29" spans="1:7" x14ac:dyDescent="0.2">
      <c r="A29" s="34"/>
      <c r="B29" s="35"/>
      <c r="C29" s="134"/>
      <c r="D29" s="134"/>
      <c r="E29" s="36"/>
      <c r="F29" s="37"/>
      <c r="G29" s="38"/>
    </row>
    <row r="30" spans="1:7" s="2" customFormat="1" ht="21" customHeight="1" x14ac:dyDescent="0.2">
      <c r="A30" s="131"/>
      <c r="B30" s="132"/>
      <c r="C30" s="132"/>
      <c r="D30" s="132"/>
      <c r="E30" s="39"/>
      <c r="F30" s="40" t="s">
        <v>0</v>
      </c>
      <c r="G30" s="41">
        <f>SUM(G12:G28)</f>
        <v>4067116.26</v>
      </c>
    </row>
    <row r="31" spans="1:7" ht="18" customHeight="1" x14ac:dyDescent="0.2">
      <c r="A31" s="42" t="s">
        <v>7</v>
      </c>
      <c r="B31" s="43"/>
      <c r="C31" s="44"/>
      <c r="D31" s="141" t="s">
        <v>16</v>
      </c>
      <c r="E31" s="142"/>
      <c r="F31" s="142"/>
      <c r="G31" s="143"/>
    </row>
    <row r="32" spans="1:7" ht="13.15" customHeight="1" x14ac:dyDescent="0.2">
      <c r="A32" s="45"/>
      <c r="B32" s="46"/>
      <c r="C32" s="44"/>
      <c r="D32" s="139"/>
      <c r="E32" s="135"/>
      <c r="F32" s="135"/>
      <c r="G32" s="140"/>
    </row>
    <row r="33" spans="1:7" ht="13.15" customHeight="1" x14ac:dyDescent="0.2">
      <c r="A33" s="47"/>
      <c r="B33" s="48" t="s">
        <v>17</v>
      </c>
      <c r="C33" s="49"/>
      <c r="D33" s="153" t="s">
        <v>18</v>
      </c>
      <c r="E33" s="154"/>
      <c r="F33" s="154"/>
      <c r="G33" s="155"/>
    </row>
    <row r="34" spans="1:7" ht="13.15" customHeight="1" x14ac:dyDescent="0.2">
      <c r="A34" s="47"/>
      <c r="B34" s="48" t="s">
        <v>19</v>
      </c>
      <c r="C34" s="49"/>
      <c r="D34" s="153"/>
      <c r="E34" s="154"/>
      <c r="F34" s="154"/>
      <c r="G34" s="155"/>
    </row>
    <row r="35" spans="1:7" ht="13.15" customHeight="1" x14ac:dyDescent="0.2">
      <c r="A35" s="47"/>
      <c r="B35" s="48" t="s">
        <v>20</v>
      </c>
      <c r="C35" s="49"/>
      <c r="D35" s="150"/>
      <c r="E35" s="151"/>
      <c r="F35" s="151"/>
      <c r="G35" s="152"/>
    </row>
    <row r="36" spans="1:7" ht="13.15" customHeight="1" x14ac:dyDescent="0.2">
      <c r="A36" s="47"/>
      <c r="B36" s="50"/>
      <c r="C36" s="51"/>
      <c r="D36" s="150"/>
      <c r="E36" s="151"/>
      <c r="F36" s="151"/>
      <c r="G36" s="152"/>
    </row>
    <row r="37" spans="1:7" ht="15" customHeight="1" x14ac:dyDescent="0.2">
      <c r="A37" s="47"/>
      <c r="B37" s="50"/>
      <c r="C37" s="3"/>
      <c r="D37" s="139"/>
      <c r="E37" s="135"/>
      <c r="F37" s="135"/>
      <c r="G37" s="140"/>
    </row>
    <row r="38" spans="1:7" ht="34.9" customHeight="1" x14ac:dyDescent="0.2">
      <c r="A38" s="144" t="s">
        <v>35</v>
      </c>
      <c r="B38" s="145"/>
      <c r="C38" s="146"/>
      <c r="D38" s="144" t="s">
        <v>21</v>
      </c>
      <c r="E38" s="145"/>
      <c r="F38" s="145"/>
      <c r="G38" s="146"/>
    </row>
    <row r="39" spans="1:7" ht="19.899999999999999" customHeight="1" x14ac:dyDescent="0.2">
      <c r="A39" s="144"/>
      <c r="B39" s="145"/>
      <c r="C39" s="146"/>
      <c r="D39" s="144"/>
      <c r="E39" s="145"/>
      <c r="F39" s="145"/>
      <c r="G39" s="146"/>
    </row>
    <row r="40" spans="1:7" ht="24" customHeight="1" x14ac:dyDescent="0.2">
      <c r="A40" s="144"/>
      <c r="B40" s="145"/>
      <c r="C40" s="146"/>
      <c r="D40" s="144"/>
      <c r="E40" s="145"/>
      <c r="F40" s="145"/>
      <c r="G40" s="146"/>
    </row>
    <row r="41" spans="1:7" ht="25.15" customHeight="1" x14ac:dyDescent="0.2">
      <c r="A41" s="147"/>
      <c r="B41" s="148"/>
      <c r="C41" s="149"/>
      <c r="D41" s="147"/>
      <c r="E41" s="148"/>
      <c r="F41" s="148"/>
      <c r="G41" s="149"/>
    </row>
    <row r="42" spans="1:7" s="3" customFormat="1" x14ac:dyDescent="0.2">
      <c r="A42" s="31"/>
      <c r="B42" s="31"/>
      <c r="C42" s="6"/>
      <c r="D42" s="6"/>
      <c r="E42" s="6"/>
      <c r="F42" s="6"/>
      <c r="G42" s="52"/>
    </row>
    <row r="43" spans="1:7" s="3" customFormat="1" x14ac:dyDescent="0.2">
      <c r="A43" s="53"/>
      <c r="B43" s="53"/>
      <c r="C43" s="54"/>
      <c r="D43" s="54"/>
      <c r="E43" s="54"/>
      <c r="F43" s="5"/>
      <c r="G43" s="5"/>
    </row>
    <row r="44" spans="1:7" s="3" customFormat="1" x14ac:dyDescent="0.2">
      <c r="A44" s="33"/>
      <c r="B44" s="33"/>
      <c r="G44" s="4"/>
    </row>
    <row r="45" spans="1:7" s="3" customFormat="1" x14ac:dyDescent="0.2">
      <c r="A45" s="33"/>
      <c r="B45" s="33"/>
      <c r="G45" s="4"/>
    </row>
    <row r="46" spans="1:7" s="3" customFormat="1" x14ac:dyDescent="0.2">
      <c r="A46" s="33"/>
      <c r="B46" s="33"/>
      <c r="G46" s="4"/>
    </row>
    <row r="47" spans="1:7" s="3" customFormat="1" x14ac:dyDescent="0.2">
      <c r="A47" s="33"/>
      <c r="B47" s="33"/>
      <c r="G47" s="4"/>
    </row>
    <row r="48" spans="1:7" s="3" customFormat="1" x14ac:dyDescent="0.2">
      <c r="A48" s="33"/>
      <c r="B48" s="33"/>
      <c r="G48" s="4"/>
    </row>
    <row r="49" spans="1:7" s="3" customFormat="1" x14ac:dyDescent="0.2">
      <c r="A49" s="33"/>
      <c r="B49" s="33"/>
      <c r="G49" s="4"/>
    </row>
    <row r="50" spans="1:7" s="3" customFormat="1" x14ac:dyDescent="0.2">
      <c r="A50" s="33"/>
      <c r="B50" s="33"/>
      <c r="G50" s="4"/>
    </row>
    <row r="51" spans="1:7" s="3" customFormat="1" x14ac:dyDescent="0.2">
      <c r="A51" s="33"/>
      <c r="B51" s="33"/>
      <c r="G51" s="4"/>
    </row>
    <row r="52" spans="1:7" s="3" customFormat="1" x14ac:dyDescent="0.2">
      <c r="A52" s="33"/>
      <c r="B52" s="33"/>
      <c r="G52" s="4"/>
    </row>
    <row r="53" spans="1:7" s="3" customFormat="1" x14ac:dyDescent="0.2">
      <c r="A53" s="33"/>
      <c r="B53" s="33"/>
      <c r="G53" s="4"/>
    </row>
    <row r="54" spans="1:7" s="3" customFormat="1" x14ac:dyDescent="0.2">
      <c r="A54" s="33"/>
      <c r="B54" s="33"/>
      <c r="G54" s="4"/>
    </row>
    <row r="55" spans="1:7" s="3" customFormat="1" x14ac:dyDescent="0.2">
      <c r="A55" s="33"/>
      <c r="B55" s="33"/>
      <c r="G55" s="4"/>
    </row>
    <row r="56" spans="1:7" s="3" customFormat="1" x14ac:dyDescent="0.2">
      <c r="A56" s="33"/>
      <c r="B56" s="33"/>
      <c r="G56" s="4"/>
    </row>
    <row r="57" spans="1:7" s="3" customFormat="1" x14ac:dyDescent="0.2">
      <c r="A57" s="33"/>
      <c r="B57" s="33"/>
      <c r="G57" s="4"/>
    </row>
  </sheetData>
  <mergeCells count="27">
    <mergeCell ref="D37:G37"/>
    <mergeCell ref="A38:C41"/>
    <mergeCell ref="D38:G41"/>
    <mergeCell ref="A30:D30"/>
    <mergeCell ref="D31:G31"/>
    <mergeCell ref="D32:G32"/>
    <mergeCell ref="D33:G34"/>
    <mergeCell ref="D35:G35"/>
    <mergeCell ref="D36:G36"/>
    <mergeCell ref="C29:D29"/>
    <mergeCell ref="C7:G7"/>
    <mergeCell ref="C8:G8"/>
    <mergeCell ref="C9:G9"/>
    <mergeCell ref="C10:D10"/>
    <mergeCell ref="C11:D11"/>
    <mergeCell ref="C12:D16"/>
    <mergeCell ref="C17:D17"/>
    <mergeCell ref="C18:D18"/>
    <mergeCell ref="C26:D26"/>
    <mergeCell ref="C27:D27"/>
    <mergeCell ref="C28:D28"/>
    <mergeCell ref="A6:F6"/>
    <mergeCell ref="A1:G1"/>
    <mergeCell ref="A2:G2"/>
    <mergeCell ref="A3:G3"/>
    <mergeCell ref="A4:G4"/>
    <mergeCell ref="A5:G5"/>
  </mergeCells>
  <printOptions horizontalCentered="1" verticalCentered="1"/>
  <pageMargins left="0.75" right="0.5" top="1" bottom="1" header="0.5" footer="0.5"/>
  <pageSetup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47" sqref="G47"/>
    </sheetView>
  </sheetViews>
  <sheetFormatPr defaultRowHeight="13.15" customHeight="1" x14ac:dyDescent="0.2"/>
  <cols>
    <col min="1" max="1" width="35.5703125" style="70" customWidth="1"/>
    <col min="2" max="2" width="4.7109375" style="70" customWidth="1"/>
    <col min="3" max="3" width="13.42578125" style="70" customWidth="1"/>
    <col min="4" max="5" width="14.140625" style="110" customWidth="1"/>
    <col min="6" max="6" width="16.42578125" style="110" customWidth="1"/>
    <col min="7" max="7" width="14.7109375" style="110" customWidth="1"/>
    <col min="8" max="16384" width="9.140625" style="70"/>
  </cols>
  <sheetData>
    <row r="1" spans="1:7" ht="13.15" customHeight="1" x14ac:dyDescent="0.2">
      <c r="A1" s="71" t="s">
        <v>28</v>
      </c>
      <c r="B1" s="72"/>
      <c r="C1" s="73"/>
      <c r="D1" s="74"/>
      <c r="E1" s="74"/>
      <c r="F1" s="75"/>
      <c r="G1" s="74"/>
    </row>
    <row r="2" spans="1:7" ht="13.15" customHeight="1" x14ac:dyDescent="0.2">
      <c r="A2" s="72" t="s">
        <v>36</v>
      </c>
      <c r="B2" s="72"/>
      <c r="C2" s="73"/>
      <c r="D2" s="74"/>
      <c r="E2" s="74"/>
      <c r="F2" s="75"/>
      <c r="G2" s="74"/>
    </row>
    <row r="3" spans="1:7" ht="13.15" customHeight="1" thickBot="1" x14ac:dyDescent="0.25">
      <c r="A3" s="76" t="s">
        <v>49</v>
      </c>
      <c r="B3" s="72"/>
      <c r="C3" s="73"/>
      <c r="D3" s="74"/>
      <c r="E3" s="74"/>
      <c r="F3" s="75"/>
      <c r="G3" s="74"/>
    </row>
    <row r="4" spans="1:7" s="77" customFormat="1" ht="9.75" customHeight="1" thickTop="1" x14ac:dyDescent="0.2">
      <c r="A4" s="158"/>
      <c r="B4" s="158"/>
      <c r="C4" s="160" t="s">
        <v>29</v>
      </c>
      <c r="D4" s="162" t="s">
        <v>30</v>
      </c>
      <c r="E4" s="156" t="s">
        <v>50</v>
      </c>
      <c r="F4" s="164" t="s">
        <v>51</v>
      </c>
      <c r="G4" s="156" t="s">
        <v>31</v>
      </c>
    </row>
    <row r="5" spans="1:7" s="77" customFormat="1" ht="22.5" customHeight="1" thickBot="1" x14ac:dyDescent="0.25">
      <c r="A5" s="159"/>
      <c r="B5" s="159"/>
      <c r="C5" s="161"/>
      <c r="D5" s="163"/>
      <c r="E5" s="157"/>
      <c r="F5" s="165"/>
      <c r="G5" s="157"/>
    </row>
    <row r="6" spans="1:7" s="78" customFormat="1" ht="9" customHeight="1" thickTop="1" x14ac:dyDescent="0.2">
      <c r="A6" s="73"/>
      <c r="B6" s="79"/>
      <c r="C6" s="80"/>
      <c r="D6" s="81"/>
      <c r="E6" s="81"/>
      <c r="F6" s="81"/>
      <c r="G6" s="82"/>
    </row>
    <row r="7" spans="1:7" s="83" customFormat="1" ht="11.25" customHeight="1" x14ac:dyDescent="0.2">
      <c r="A7" s="83" t="s">
        <v>52</v>
      </c>
      <c r="C7" s="84">
        <v>6137166.2999999998</v>
      </c>
      <c r="D7" s="68">
        <v>7127653.2999999998</v>
      </c>
      <c r="E7" s="68">
        <v>71485</v>
      </c>
      <c r="F7" s="68">
        <f>10633157</f>
        <v>10633157</v>
      </c>
      <c r="G7" s="68">
        <f>SUM(C7:F7)</f>
        <v>23969461.600000001</v>
      </c>
    </row>
    <row r="8" spans="1:7" ht="11.1" customHeight="1" x14ac:dyDescent="0.2">
      <c r="A8" s="70" t="s">
        <v>37</v>
      </c>
      <c r="C8" s="85"/>
      <c r="D8" s="63"/>
      <c r="E8" s="63"/>
      <c r="F8" s="63"/>
      <c r="G8" s="63"/>
    </row>
    <row r="9" spans="1:7" ht="11.1" customHeight="1" x14ac:dyDescent="0.2">
      <c r="A9" s="70" t="s">
        <v>53</v>
      </c>
      <c r="C9" s="85">
        <v>3172201.66</v>
      </c>
      <c r="D9" s="86">
        <v>3583641.46</v>
      </c>
      <c r="E9" s="86">
        <v>0</v>
      </c>
      <c r="F9" s="63">
        <v>0</v>
      </c>
      <c r="G9" s="63">
        <f>SUM(C9:F9)</f>
        <v>6755843.1200000001</v>
      </c>
    </row>
    <row r="10" spans="1:7" ht="11.1" customHeight="1" x14ac:dyDescent="0.2">
      <c r="A10" s="70" t="s">
        <v>54</v>
      </c>
      <c r="C10" s="85">
        <v>852913.5</v>
      </c>
      <c r="D10" s="86">
        <v>655163.5</v>
      </c>
      <c r="E10" s="86">
        <v>0</v>
      </c>
      <c r="F10" s="63">
        <v>0</v>
      </c>
      <c r="G10" s="63">
        <f>SUM(C10:F10)</f>
        <v>1508077</v>
      </c>
    </row>
    <row r="11" spans="1:7" s="87" customFormat="1" ht="11.1" customHeight="1" x14ac:dyDescent="0.2">
      <c r="A11" s="87" t="s">
        <v>55</v>
      </c>
      <c r="C11" s="88">
        <v>0</v>
      </c>
      <c r="D11" s="89">
        <v>0</v>
      </c>
      <c r="E11" s="89">
        <v>0</v>
      </c>
      <c r="F11" s="69">
        <v>0</v>
      </c>
      <c r="G11" s="69">
        <f>SUM(C11:F11)</f>
        <v>0</v>
      </c>
    </row>
    <row r="12" spans="1:7" ht="11.1" customHeight="1" x14ac:dyDescent="0.2">
      <c r="A12" s="70" t="s">
        <v>56</v>
      </c>
      <c r="C12" s="90">
        <f>SUM(C9:C11)</f>
        <v>4025115.16</v>
      </c>
      <c r="D12" s="90">
        <f>SUM(D9:D11)</f>
        <v>4238804.96</v>
      </c>
      <c r="E12" s="90">
        <v>0</v>
      </c>
      <c r="F12" s="90">
        <f>SUM(F9:F11)</f>
        <v>0</v>
      </c>
      <c r="G12" s="90">
        <f>SUM(G9:G11)</f>
        <v>8263920.1200000001</v>
      </c>
    </row>
    <row r="13" spans="1:7" ht="11.1" customHeight="1" x14ac:dyDescent="0.2">
      <c r="A13" s="87" t="s">
        <v>57</v>
      </c>
      <c r="B13" s="87"/>
      <c r="C13" s="91">
        <v>0</v>
      </c>
      <c r="D13" s="91">
        <v>0</v>
      </c>
      <c r="E13" s="91">
        <v>0</v>
      </c>
      <c r="F13" s="91">
        <v>0</v>
      </c>
      <c r="G13" s="91">
        <v>0</v>
      </c>
    </row>
    <row r="14" spans="1:7" ht="11.1" customHeight="1" x14ac:dyDescent="0.2">
      <c r="A14" s="70" t="s">
        <v>58</v>
      </c>
      <c r="C14" s="90">
        <f>C12+C13</f>
        <v>4025115.16</v>
      </c>
      <c r="D14" s="90">
        <f>D12+D13</f>
        <v>4238804.96</v>
      </c>
      <c r="E14" s="90">
        <v>0</v>
      </c>
      <c r="F14" s="90">
        <f>F12+F13</f>
        <v>0</v>
      </c>
      <c r="G14" s="90">
        <f>G12+G13</f>
        <v>8263920.1200000001</v>
      </c>
    </row>
    <row r="15" spans="1:7" ht="11.1" customHeight="1" x14ac:dyDescent="0.2">
      <c r="A15" s="87" t="s">
        <v>59</v>
      </c>
      <c r="B15" s="87"/>
      <c r="C15" s="91">
        <v>10792.25</v>
      </c>
      <c r="D15" s="91"/>
      <c r="E15" s="91">
        <v>0</v>
      </c>
      <c r="F15" s="91">
        <v>0</v>
      </c>
      <c r="G15" s="91">
        <f>C15+D15</f>
        <v>10792.25</v>
      </c>
    </row>
    <row r="16" spans="1:7" ht="11.1" customHeight="1" x14ac:dyDescent="0.2">
      <c r="A16" s="70" t="s">
        <v>60</v>
      </c>
      <c r="C16" s="90">
        <f>C14-C15</f>
        <v>4014322.91</v>
      </c>
      <c r="D16" s="90">
        <f>D14-D15</f>
        <v>4238804.96</v>
      </c>
      <c r="E16" s="90">
        <v>0</v>
      </c>
      <c r="F16" s="90">
        <f>F14-F15</f>
        <v>0</v>
      </c>
      <c r="G16" s="90">
        <f>G14-G15</f>
        <v>8253127.8700000001</v>
      </c>
    </row>
    <row r="17" spans="1:7" s="87" customFormat="1" ht="11.1" customHeight="1" x14ac:dyDescent="0.2">
      <c r="A17" s="87" t="s">
        <v>61</v>
      </c>
      <c r="C17" s="88">
        <v>0</v>
      </c>
      <c r="D17" s="89">
        <v>1301912.1100000001</v>
      </c>
      <c r="E17" s="89">
        <v>0</v>
      </c>
      <c r="F17" s="91">
        <v>3000405</v>
      </c>
      <c r="G17" s="69">
        <f>SUM(C17:F17)</f>
        <v>4302317.1100000003</v>
      </c>
    </row>
    <row r="18" spans="1:7" ht="11.1" customHeight="1" x14ac:dyDescent="0.2">
      <c r="A18" s="70" t="s">
        <v>62</v>
      </c>
      <c r="C18" s="90">
        <f>C16+C17</f>
        <v>4014322.91</v>
      </c>
      <c r="D18" s="90">
        <f>D16+D17</f>
        <v>5540717.0700000003</v>
      </c>
      <c r="E18" s="90">
        <v>0</v>
      </c>
      <c r="F18" s="90">
        <f>F16+F17</f>
        <v>3000405</v>
      </c>
      <c r="G18" s="90">
        <f>G16+G17</f>
        <v>12555444.98</v>
      </c>
    </row>
    <row r="19" spans="1:7" s="87" customFormat="1" ht="11.1" customHeight="1" x14ac:dyDescent="0.2">
      <c r="A19" s="87" t="s">
        <v>63</v>
      </c>
      <c r="C19" s="88">
        <v>0</v>
      </c>
      <c r="D19" s="89">
        <v>409906.11</v>
      </c>
      <c r="E19" s="89">
        <v>0</v>
      </c>
      <c r="F19" s="69">
        <v>1940065.45</v>
      </c>
      <c r="G19" s="69">
        <f>SUM(C19:F19)</f>
        <v>2349971.56</v>
      </c>
    </row>
    <row r="20" spans="1:7" s="87" customFormat="1" ht="11.1" customHeight="1" x14ac:dyDescent="0.2">
      <c r="A20" s="87" t="s">
        <v>64</v>
      </c>
      <c r="C20" s="91">
        <f>C18-C19</f>
        <v>4014322.91</v>
      </c>
      <c r="D20" s="91">
        <f>D18-D19</f>
        <v>5130810.96</v>
      </c>
      <c r="E20" s="91">
        <v>0</v>
      </c>
      <c r="F20" s="91">
        <f>F18-F19</f>
        <v>1060339.55</v>
      </c>
      <c r="G20" s="91">
        <f>G18-G19</f>
        <v>10205473.42</v>
      </c>
    </row>
    <row r="21" spans="1:7" s="87" customFormat="1" ht="11.1" customHeight="1" x14ac:dyDescent="0.2">
      <c r="A21" s="87" t="s">
        <v>38</v>
      </c>
      <c r="C21" s="91">
        <f>C7-C20</f>
        <v>2122843.39</v>
      </c>
      <c r="D21" s="91">
        <f>D7-D20</f>
        <v>1996842.34</v>
      </c>
      <c r="E21" s="91">
        <f>E7-E20</f>
        <v>71485</v>
      </c>
      <c r="F21" s="91">
        <f>F7-F20</f>
        <v>9572817.4499999993</v>
      </c>
      <c r="G21" s="91">
        <f>G7-G20</f>
        <v>13763988.18</v>
      </c>
    </row>
    <row r="22" spans="1:7" ht="11.1" customHeight="1" x14ac:dyDescent="0.2">
      <c r="A22" s="72" t="s">
        <v>39</v>
      </c>
      <c r="B22" s="72"/>
      <c r="C22" s="85"/>
      <c r="D22" s="86"/>
      <c r="E22" s="86"/>
      <c r="F22" s="63"/>
      <c r="G22" s="63"/>
    </row>
    <row r="23" spans="1:7" ht="11.1" customHeight="1" x14ac:dyDescent="0.2">
      <c r="A23" s="92" t="s">
        <v>65</v>
      </c>
      <c r="B23" s="92"/>
      <c r="C23" s="85">
        <v>11361.58</v>
      </c>
      <c r="D23" s="86">
        <v>10941.58</v>
      </c>
      <c r="E23" s="86">
        <v>74676</v>
      </c>
      <c r="F23" s="63">
        <v>215634.64</v>
      </c>
      <c r="G23" s="63">
        <f t="shared" ref="G23:G39" si="0">SUM(C23:F23)</f>
        <v>312613.8</v>
      </c>
    </row>
    <row r="24" spans="1:7" ht="11.1" customHeight="1" x14ac:dyDescent="0.2">
      <c r="A24" s="92" t="s">
        <v>66</v>
      </c>
      <c r="B24" s="92"/>
      <c r="C24" s="85">
        <v>0</v>
      </c>
      <c r="D24" s="86">
        <v>0</v>
      </c>
      <c r="E24" s="86">
        <v>0</v>
      </c>
      <c r="F24" s="63">
        <v>146519</v>
      </c>
      <c r="G24" s="63">
        <f t="shared" si="0"/>
        <v>146519</v>
      </c>
    </row>
    <row r="25" spans="1:7" ht="11.1" customHeight="1" x14ac:dyDescent="0.2">
      <c r="A25" s="92" t="s">
        <v>67</v>
      </c>
      <c r="B25" s="92"/>
      <c r="C25" s="85">
        <v>10763.46</v>
      </c>
      <c r="D25" s="86">
        <v>4163.46</v>
      </c>
      <c r="E25" s="86">
        <v>0</v>
      </c>
      <c r="F25" s="63">
        <v>135.43</v>
      </c>
      <c r="G25" s="63">
        <f t="shared" si="0"/>
        <v>15062.35</v>
      </c>
    </row>
    <row r="26" spans="1:7" ht="11.1" customHeight="1" x14ac:dyDescent="0.2">
      <c r="A26" s="92" t="s">
        <v>68</v>
      </c>
      <c r="B26" s="92"/>
      <c r="C26" s="85">
        <f>71466.87+60468.75</f>
        <v>131935.62</v>
      </c>
      <c r="D26" s="86">
        <f>55255.58+40468.75</f>
        <v>95724.33</v>
      </c>
      <c r="E26" s="86">
        <v>0</v>
      </c>
      <c r="F26" s="63">
        <f>10434.8+17995.04</f>
        <v>28429.84</v>
      </c>
      <c r="G26" s="63">
        <f t="shared" si="0"/>
        <v>256089.79</v>
      </c>
    </row>
    <row r="27" spans="1:7" ht="11.1" customHeight="1" x14ac:dyDescent="0.2">
      <c r="A27" s="92" t="s">
        <v>69</v>
      </c>
      <c r="B27" s="92"/>
      <c r="C27" s="85">
        <v>51539.5</v>
      </c>
      <c r="D27" s="86">
        <v>33678</v>
      </c>
      <c r="E27" s="86"/>
      <c r="F27" s="63">
        <v>11669.57</v>
      </c>
      <c r="G27" s="63">
        <f t="shared" si="0"/>
        <v>96887.07</v>
      </c>
    </row>
    <row r="28" spans="1:7" ht="11.1" customHeight="1" x14ac:dyDescent="0.2">
      <c r="A28" s="92" t="s">
        <v>40</v>
      </c>
      <c r="B28" s="92"/>
      <c r="C28" s="85">
        <f>107184.25+148500</f>
        <v>255684.25</v>
      </c>
      <c r="D28" s="86">
        <v>53906.25</v>
      </c>
      <c r="E28" s="86">
        <v>0</v>
      </c>
      <c r="F28" s="63">
        <f>10053.19+6720+6652.17</f>
        <v>23425.360000000001</v>
      </c>
      <c r="G28" s="63">
        <f t="shared" si="0"/>
        <v>333015.86</v>
      </c>
    </row>
    <row r="29" spans="1:7" ht="11.1" customHeight="1" x14ac:dyDescent="0.2">
      <c r="A29" s="92" t="s">
        <v>70</v>
      </c>
      <c r="B29" s="92"/>
      <c r="C29" s="85">
        <v>9268.92</v>
      </c>
      <c r="D29" s="86">
        <v>3334.65</v>
      </c>
      <c r="E29" s="86">
        <v>0</v>
      </c>
      <c r="F29" s="63">
        <v>3911.5</v>
      </c>
      <c r="G29" s="63">
        <f t="shared" si="0"/>
        <v>16515.07</v>
      </c>
    </row>
    <row r="30" spans="1:7" ht="11.1" customHeight="1" x14ac:dyDescent="0.2">
      <c r="A30" s="92" t="s">
        <v>71</v>
      </c>
      <c r="B30" s="92"/>
      <c r="C30" s="85">
        <v>448.92</v>
      </c>
      <c r="D30" s="86">
        <v>9575.19</v>
      </c>
      <c r="E30" s="86">
        <v>6555.65</v>
      </c>
      <c r="F30" s="63">
        <v>0</v>
      </c>
      <c r="G30" s="63">
        <f t="shared" si="0"/>
        <v>16579.759999999998</v>
      </c>
    </row>
    <row r="31" spans="1:7" ht="11.1" customHeight="1" x14ac:dyDescent="0.2">
      <c r="A31" s="92" t="s">
        <v>72</v>
      </c>
      <c r="B31" s="92"/>
      <c r="C31" s="85">
        <v>0</v>
      </c>
      <c r="D31" s="86">
        <v>0</v>
      </c>
      <c r="E31" s="86">
        <v>14940</v>
      </c>
      <c r="F31" s="93">
        <v>7725378.7999999998</v>
      </c>
      <c r="G31" s="63">
        <f t="shared" si="0"/>
        <v>7740318.7999999998</v>
      </c>
    </row>
    <row r="32" spans="1:7" ht="11.1" customHeight="1" x14ac:dyDescent="0.2">
      <c r="A32" s="92" t="s">
        <v>73</v>
      </c>
      <c r="B32" s="92"/>
      <c r="C32" s="85">
        <v>0</v>
      </c>
      <c r="D32" s="86">
        <f>2250+900</f>
        <v>3150</v>
      </c>
      <c r="E32" s="86">
        <v>0</v>
      </c>
      <c r="F32" s="63">
        <v>0</v>
      </c>
      <c r="G32" s="63">
        <f t="shared" si="0"/>
        <v>3150</v>
      </c>
    </row>
    <row r="33" spans="1:7" ht="11.1" customHeight="1" x14ac:dyDescent="0.2">
      <c r="A33" s="92" t="s">
        <v>74</v>
      </c>
      <c r="B33" s="92"/>
      <c r="C33" s="85">
        <v>13634.14</v>
      </c>
      <c r="D33" s="86">
        <v>1885</v>
      </c>
      <c r="E33" s="86">
        <v>0</v>
      </c>
      <c r="F33" s="63">
        <f>4464.71+1584.94+665.85</f>
        <v>6715.5</v>
      </c>
      <c r="G33" s="63">
        <f t="shared" si="0"/>
        <v>22234.639999999999</v>
      </c>
    </row>
    <row r="34" spans="1:7" ht="11.1" customHeight="1" x14ac:dyDescent="0.2">
      <c r="A34" s="92" t="s">
        <v>41</v>
      </c>
      <c r="B34" s="92"/>
      <c r="C34" s="85">
        <v>0</v>
      </c>
      <c r="D34" s="86">
        <v>0</v>
      </c>
      <c r="E34" s="86">
        <v>0</v>
      </c>
      <c r="F34" s="63">
        <v>2942</v>
      </c>
      <c r="G34" s="63">
        <f t="shared" si="0"/>
        <v>2942</v>
      </c>
    </row>
    <row r="35" spans="1:7" ht="11.1" customHeight="1" x14ac:dyDescent="0.2">
      <c r="A35" s="92" t="s">
        <v>75</v>
      </c>
      <c r="B35" s="92"/>
      <c r="C35" s="85">
        <v>0</v>
      </c>
      <c r="D35" s="86">
        <v>0</v>
      </c>
      <c r="E35" s="86">
        <v>0</v>
      </c>
      <c r="F35" s="63">
        <v>49169.05</v>
      </c>
      <c r="G35" s="63">
        <f t="shared" si="0"/>
        <v>49169.05</v>
      </c>
    </row>
    <row r="36" spans="1:7" ht="11.1" customHeight="1" x14ac:dyDescent="0.2">
      <c r="A36" s="92" t="s">
        <v>76</v>
      </c>
      <c r="B36" s="92"/>
      <c r="C36" s="85">
        <v>800</v>
      </c>
      <c r="D36" s="86">
        <v>8500</v>
      </c>
      <c r="E36" s="86">
        <v>0</v>
      </c>
      <c r="F36" s="63">
        <v>492268.54</v>
      </c>
      <c r="G36" s="63">
        <f t="shared" si="0"/>
        <v>501568.54</v>
      </c>
    </row>
    <row r="37" spans="1:7" ht="11.1" customHeight="1" x14ac:dyDescent="0.2">
      <c r="A37" s="92" t="s">
        <v>77</v>
      </c>
      <c r="B37" s="92"/>
      <c r="C37" s="85">
        <v>60029.01</v>
      </c>
      <c r="D37" s="86">
        <v>53305.31</v>
      </c>
      <c r="E37" s="86">
        <v>528.75</v>
      </c>
      <c r="F37" s="63">
        <v>58022.66</v>
      </c>
      <c r="G37" s="63">
        <f t="shared" si="0"/>
        <v>171885.73</v>
      </c>
    </row>
    <row r="38" spans="1:7" ht="11.1" customHeight="1" x14ac:dyDescent="0.2">
      <c r="A38" s="92" t="s">
        <v>78</v>
      </c>
      <c r="B38" s="92"/>
      <c r="C38" s="85">
        <v>0</v>
      </c>
      <c r="D38" s="86">
        <v>343368.48</v>
      </c>
      <c r="E38" s="86">
        <v>0</v>
      </c>
      <c r="F38" s="63">
        <v>0</v>
      </c>
      <c r="G38" s="63">
        <f t="shared" si="0"/>
        <v>343368.48</v>
      </c>
    </row>
    <row r="39" spans="1:7" s="87" customFormat="1" ht="11.1" customHeight="1" x14ac:dyDescent="0.2">
      <c r="A39" s="94" t="s">
        <v>79</v>
      </c>
      <c r="B39" s="94"/>
      <c r="C39" s="88">
        <v>14939.5</v>
      </c>
      <c r="D39" s="89">
        <v>36756</v>
      </c>
      <c r="E39" s="89">
        <v>0</v>
      </c>
      <c r="F39" s="69">
        <v>294</v>
      </c>
      <c r="G39" s="69">
        <f t="shared" si="0"/>
        <v>51989.5</v>
      </c>
    </row>
    <row r="40" spans="1:7" s="95" customFormat="1" ht="11.1" customHeight="1" x14ac:dyDescent="0.2">
      <c r="A40" s="95" t="s">
        <v>42</v>
      </c>
      <c r="C40" s="96">
        <f>SUM(C23:C39)</f>
        <v>560404.9</v>
      </c>
      <c r="D40" s="96">
        <f>SUM(D23:D39)</f>
        <v>658288.25</v>
      </c>
      <c r="E40" s="96">
        <f>SUM(E23:E39)</f>
        <v>96700.4</v>
      </c>
      <c r="F40" s="96">
        <f>SUM(F23:F39)</f>
        <v>8764515.8900000006</v>
      </c>
      <c r="G40" s="96">
        <f>SUM(G23:G39)</f>
        <v>10079909.439999999</v>
      </c>
    </row>
    <row r="41" spans="1:7" ht="11.1" customHeight="1" x14ac:dyDescent="0.2">
      <c r="A41" s="70" t="s">
        <v>80</v>
      </c>
      <c r="C41" s="90">
        <f>C21-C40</f>
        <v>1562438.49</v>
      </c>
      <c r="D41" s="90">
        <f>D21-D40</f>
        <v>1338554.0900000001</v>
      </c>
      <c r="E41" s="90">
        <f>E21-E40</f>
        <v>-25215.4</v>
      </c>
      <c r="F41" s="90">
        <f>F21-F40</f>
        <v>808301.56</v>
      </c>
      <c r="G41" s="90">
        <f>SUM(C41:F41)</f>
        <v>3684078.74</v>
      </c>
    </row>
    <row r="42" spans="1:7" ht="11.1" customHeight="1" x14ac:dyDescent="0.2">
      <c r="A42" s="70" t="s">
        <v>81</v>
      </c>
      <c r="C42" s="85">
        <v>0</v>
      </c>
      <c r="D42" s="86">
        <v>0</v>
      </c>
      <c r="E42" s="86">
        <v>0</v>
      </c>
      <c r="F42" s="63">
        <v>659.5</v>
      </c>
      <c r="G42" s="63">
        <f>SUM(C42:F42)</f>
        <v>659.5</v>
      </c>
    </row>
    <row r="43" spans="1:7" s="95" customFormat="1" ht="11.1" customHeight="1" x14ac:dyDescent="0.2">
      <c r="A43" s="95" t="s">
        <v>43</v>
      </c>
      <c r="C43" s="97">
        <f>SUM(C41:C42)</f>
        <v>1562438.49</v>
      </c>
      <c r="D43" s="97">
        <f>SUM(D41:D42)</f>
        <v>1338554.0900000001</v>
      </c>
      <c r="E43" s="97">
        <f>E41+E42</f>
        <v>-25215.4</v>
      </c>
      <c r="F43" s="97">
        <f>SUM(F41:F42)</f>
        <v>808961.06</v>
      </c>
      <c r="G43" s="97">
        <f>SUM(G41:G42)</f>
        <v>3684738.24</v>
      </c>
    </row>
    <row r="44" spans="1:7" ht="11.1" customHeight="1" x14ac:dyDescent="0.2">
      <c r="A44" s="70" t="s">
        <v>82</v>
      </c>
      <c r="C44" s="85"/>
      <c r="D44" s="86"/>
      <c r="E44" s="86"/>
      <c r="F44" s="63"/>
      <c r="G44" s="63"/>
    </row>
    <row r="45" spans="1:7" ht="10.5" customHeight="1" x14ac:dyDescent="0.2">
      <c r="A45" s="98" t="s">
        <v>83</v>
      </c>
      <c r="B45" s="98"/>
      <c r="C45" s="85">
        <v>4537.38</v>
      </c>
      <c r="D45" s="86">
        <v>4372.18</v>
      </c>
      <c r="E45" s="86">
        <v>39.33</v>
      </c>
      <c r="F45" s="63">
        <v>22377.11</v>
      </c>
      <c r="G45" s="63">
        <f t="shared" ref="G45:G50" si="1">SUM(C45:F45)</f>
        <v>31326</v>
      </c>
    </row>
    <row r="46" spans="1:7" ht="10.5" customHeight="1" x14ac:dyDescent="0.2">
      <c r="A46" s="98" t="s">
        <v>84</v>
      </c>
      <c r="B46" s="98"/>
      <c r="C46" s="85">
        <v>220027</v>
      </c>
      <c r="D46" s="86">
        <v>95822.34</v>
      </c>
      <c r="E46" s="86">
        <v>28562.5</v>
      </c>
      <c r="F46" s="63">
        <v>325342.59999999998</v>
      </c>
      <c r="G46" s="63">
        <f t="shared" si="1"/>
        <v>669754.43999999994</v>
      </c>
    </row>
    <row r="47" spans="1:7" ht="10.5" customHeight="1" x14ac:dyDescent="0.2">
      <c r="A47" s="98" t="s">
        <v>40</v>
      </c>
      <c r="B47" s="98"/>
      <c r="C47" s="85">
        <v>90589.35</v>
      </c>
      <c r="D47" s="86">
        <v>0</v>
      </c>
      <c r="E47" s="86">
        <v>8164.38</v>
      </c>
      <c r="F47" s="63">
        <f>107192+11500+28745.5</f>
        <v>147437.5</v>
      </c>
      <c r="G47" s="63">
        <f t="shared" si="1"/>
        <v>246191.23</v>
      </c>
    </row>
    <row r="48" spans="1:7" ht="10.5" customHeight="1" x14ac:dyDescent="0.2">
      <c r="A48" s="98" t="s">
        <v>85</v>
      </c>
      <c r="B48" s="98"/>
      <c r="C48" s="85">
        <v>60353.29</v>
      </c>
      <c r="D48" s="86">
        <v>89456.14</v>
      </c>
      <c r="E48" s="86">
        <v>0</v>
      </c>
      <c r="F48" s="63">
        <v>0</v>
      </c>
      <c r="G48" s="63">
        <f t="shared" si="1"/>
        <v>149809.43</v>
      </c>
    </row>
    <row r="49" spans="1:7" ht="10.5" customHeight="1" x14ac:dyDescent="0.2">
      <c r="A49" s="98" t="s">
        <v>86</v>
      </c>
      <c r="B49" s="98"/>
      <c r="C49" s="85">
        <v>11748</v>
      </c>
      <c r="D49" s="86">
        <v>11748</v>
      </c>
      <c r="E49" s="86">
        <v>0</v>
      </c>
      <c r="F49" s="63">
        <v>14058</v>
      </c>
      <c r="G49" s="63">
        <f t="shared" si="1"/>
        <v>37554</v>
      </c>
    </row>
    <row r="50" spans="1:7" ht="10.5" customHeight="1" x14ac:dyDescent="0.2">
      <c r="A50" s="98" t="s">
        <v>44</v>
      </c>
      <c r="B50" s="98"/>
      <c r="C50" s="85">
        <v>26760</v>
      </c>
      <c r="D50" s="86">
        <v>67560</v>
      </c>
      <c r="E50" s="86">
        <v>8333.33</v>
      </c>
      <c r="F50" s="63">
        <v>388800</v>
      </c>
      <c r="G50" s="63">
        <f t="shared" si="1"/>
        <v>491453.33</v>
      </c>
    </row>
    <row r="51" spans="1:7" s="95" customFormat="1" ht="11.1" customHeight="1" x14ac:dyDescent="0.2">
      <c r="A51" s="95" t="s">
        <v>45</v>
      </c>
      <c r="C51" s="96">
        <f>SUM(C45:C50)</f>
        <v>414015.02</v>
      </c>
      <c r="D51" s="96">
        <f>SUM(D45:D50)</f>
        <v>268958.65999999997</v>
      </c>
      <c r="E51" s="96">
        <f>SUM(E45:E50)</f>
        <v>45099.54</v>
      </c>
      <c r="F51" s="96">
        <f>SUM(F45:F50)</f>
        <v>898015.21</v>
      </c>
      <c r="G51" s="96">
        <f>SUM(G45:G50)</f>
        <v>1626088.43</v>
      </c>
    </row>
    <row r="52" spans="1:7" ht="15" hidden="1" customHeight="1" x14ac:dyDescent="0.2">
      <c r="A52" s="70" t="s">
        <v>87</v>
      </c>
      <c r="C52" s="85">
        <v>0</v>
      </c>
      <c r="D52" s="85">
        <v>0</v>
      </c>
      <c r="E52" s="85"/>
      <c r="F52" s="85">
        <v>0</v>
      </c>
      <c r="G52" s="63">
        <f>SUM(C52:F52)</f>
        <v>0</v>
      </c>
    </row>
    <row r="53" spans="1:7" s="101" customFormat="1" ht="18" customHeight="1" thickBot="1" x14ac:dyDescent="0.25">
      <c r="A53" s="99" t="s">
        <v>88</v>
      </c>
      <c r="B53" s="99"/>
      <c r="C53" s="100">
        <f>C41-C51</f>
        <v>1148423.47</v>
      </c>
      <c r="D53" s="100">
        <f>D43-D51</f>
        <v>1069595.43</v>
      </c>
      <c r="E53" s="100">
        <f>E43-E51</f>
        <v>-70314.94</v>
      </c>
      <c r="F53" s="100">
        <f>F43-F51</f>
        <v>-89054.15</v>
      </c>
      <c r="G53" s="100">
        <f>G43-G51</f>
        <v>2058649.81</v>
      </c>
    </row>
    <row r="54" spans="1:7" ht="15" hidden="1" customHeight="1" x14ac:dyDescent="0.2">
      <c r="A54" s="70" t="s">
        <v>46</v>
      </c>
      <c r="C54" s="64">
        <f>C53/C7</f>
        <v>0.19</v>
      </c>
      <c r="D54" s="64">
        <f>D53/D7</f>
        <v>0.15</v>
      </c>
      <c r="E54" s="64"/>
      <c r="F54" s="64">
        <f>F53/F7</f>
        <v>-0.01</v>
      </c>
      <c r="G54" s="64">
        <f>G53/G7</f>
        <v>0.09</v>
      </c>
    </row>
    <row r="55" spans="1:7" ht="15" customHeight="1" thickTop="1" thickBot="1" x14ac:dyDescent="0.25">
      <c r="A55" s="102" t="s">
        <v>89</v>
      </c>
      <c r="B55" s="102"/>
      <c r="C55" s="103">
        <f>C53/(C51+C40+C20)</f>
        <v>0.23019999999999999</v>
      </c>
      <c r="D55" s="103">
        <f>D53/(D51+D40+D20)</f>
        <v>0.17660000000000001</v>
      </c>
      <c r="E55" s="103">
        <f>E53/(E51+E40+E20)</f>
        <v>-0.49590000000000001</v>
      </c>
      <c r="F55" s="103">
        <f>F53/(F51+F40+F20)</f>
        <v>-8.3000000000000001E-3</v>
      </c>
      <c r="G55" s="103">
        <f>G53/(G51+G40+G20)</f>
        <v>9.4E-2</v>
      </c>
    </row>
    <row r="56" spans="1:7" s="104" customFormat="1" ht="9" customHeight="1" thickTop="1" x14ac:dyDescent="0.2">
      <c r="A56" s="105"/>
      <c r="C56" s="106"/>
      <c r="D56" s="107"/>
      <c r="E56" s="107"/>
      <c r="F56" s="106"/>
      <c r="G56" s="106"/>
    </row>
    <row r="57" spans="1:7" ht="12" customHeight="1" x14ac:dyDescent="0.2">
      <c r="C57" s="64"/>
      <c r="D57" s="70"/>
      <c r="E57" s="64" t="s">
        <v>32</v>
      </c>
      <c r="F57" s="64"/>
      <c r="G57" s="65"/>
    </row>
    <row r="58" spans="1:7" ht="15" customHeight="1" x14ac:dyDescent="0.2">
      <c r="C58" s="64"/>
      <c r="D58" s="64"/>
      <c r="E58" s="64"/>
      <c r="F58" s="64" t="s">
        <v>47</v>
      </c>
      <c r="G58" s="65"/>
    </row>
    <row r="59" spans="1:7" ht="15" customHeight="1" x14ac:dyDescent="0.2">
      <c r="C59" s="64"/>
      <c r="D59" s="64" t="s">
        <v>90</v>
      </c>
      <c r="E59" s="64"/>
      <c r="F59" s="64" t="s">
        <v>48</v>
      </c>
      <c r="G59" s="108"/>
    </row>
    <row r="60" spans="1:7" ht="13.15" customHeight="1" x14ac:dyDescent="0.2">
      <c r="C60" s="64"/>
      <c r="D60" s="64"/>
      <c r="E60" s="64"/>
      <c r="F60" s="64"/>
      <c r="G60" s="64"/>
    </row>
    <row r="61" spans="1:7" ht="15" customHeight="1" x14ac:dyDescent="0.2">
      <c r="C61" s="64"/>
      <c r="D61" s="64"/>
      <c r="E61" s="64"/>
      <c r="F61" s="64"/>
      <c r="G61" s="65"/>
    </row>
    <row r="62" spans="1:7" ht="13.15" customHeight="1" x14ac:dyDescent="0.2">
      <c r="C62" s="109"/>
      <c r="D62" s="66"/>
      <c r="E62" s="66"/>
      <c r="F62" s="66"/>
      <c r="G62" s="66"/>
    </row>
    <row r="63" spans="1:7" ht="13.15" customHeight="1" x14ac:dyDescent="0.2">
      <c r="A63" s="72"/>
      <c r="B63" s="72"/>
      <c r="C63" s="67"/>
      <c r="D63" s="66"/>
      <c r="E63" s="66"/>
      <c r="F63" s="66"/>
      <c r="G63" s="66"/>
    </row>
    <row r="64" spans="1:7" ht="13.15" customHeight="1" x14ac:dyDescent="0.2">
      <c r="C64" s="67"/>
      <c r="D64" s="66"/>
      <c r="E64" s="66"/>
      <c r="F64" s="66"/>
      <c r="G64" s="66"/>
    </row>
    <row r="65" spans="3:7" ht="13.15" customHeight="1" x14ac:dyDescent="0.2">
      <c r="C65" s="67"/>
      <c r="D65" s="66"/>
      <c r="E65" s="66"/>
      <c r="F65" s="66"/>
      <c r="G65" s="66"/>
    </row>
    <row r="66" spans="3:7" ht="13.15" customHeight="1" x14ac:dyDescent="0.2">
      <c r="C66" s="67"/>
      <c r="D66" s="66"/>
      <c r="E66" s="66"/>
      <c r="F66" s="66"/>
      <c r="G66" s="66"/>
    </row>
    <row r="67" spans="3:7" ht="13.15" customHeight="1" x14ac:dyDescent="0.2">
      <c r="C67" s="67"/>
      <c r="D67" s="66"/>
      <c r="E67" s="66"/>
      <c r="F67" s="66"/>
      <c r="G67" s="66"/>
    </row>
    <row r="69" spans="3:7" ht="13.15" customHeight="1" x14ac:dyDescent="0.2">
      <c r="C69" s="110"/>
    </row>
    <row r="70" spans="3:7" ht="13.15" customHeight="1" x14ac:dyDescent="0.2">
      <c r="C70" s="110"/>
    </row>
    <row r="71" spans="3:7" ht="13.15" customHeight="1" x14ac:dyDescent="0.2">
      <c r="C71" s="110"/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1.95" right="1.7" top="0.25" bottom="0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RF 161 - BUR</vt:lpstr>
      <vt:lpstr>RF 163 - BUR</vt:lpstr>
      <vt:lpstr>161</vt:lpstr>
      <vt:lpstr>'RF 161 - BUR'!Print_Area</vt:lpstr>
      <vt:lpstr>'RF 163 - BUR'!Print_Area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TabDiBaLiLi</cp:lastModifiedBy>
  <cp:lastPrinted>2012-04-18T02:30:13Z</cp:lastPrinted>
  <dcterms:created xsi:type="dcterms:W3CDTF">2008-02-27T19:47:19Z</dcterms:created>
  <dcterms:modified xsi:type="dcterms:W3CDTF">2014-02-15T07:14:31Z</dcterms:modified>
</cp:coreProperties>
</file>