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0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'Sheet1'!$1:$10</definedName>
    <definedName name="_xlnm.Print_Titles" localSheetId="1">'Sheet2'!$1:$8</definedName>
  </definedNames>
  <calcPr fullCalcOnLoad="1"/>
</workbook>
</file>

<file path=xl/comments2.xml><?xml version="1.0" encoding="utf-8"?>
<comments xmlns="http://schemas.openxmlformats.org/spreadsheetml/2006/main">
  <authors>
    <author>Estrellita Daclan</author>
    <author/>
  </authors>
  <commentList>
    <comment ref="E10" authorId="0">
      <text>
        <r>
          <rPr>
            <b/>
            <sz val="8"/>
            <rFont val="Tahoma"/>
            <family val="2"/>
          </rPr>
          <t>Estrellita Daclan:</t>
        </r>
        <r>
          <rPr>
            <sz val="8"/>
            <rFont val="Tahoma"/>
            <family val="2"/>
          </rPr>
          <t xml:space="preserve">
</t>
        </r>
      </text>
    </comment>
    <comment ref="E16" authorId="1">
      <text>
        <r>
          <rPr>
            <sz val="10"/>
            <rFont val="Arial"/>
            <family val="0"/>
          </rPr>
          <t xml:space="preserve">Budget:
</t>
        </r>
      </text>
    </comment>
  </commentList>
</comments>
</file>

<file path=xl/comments3.xml><?xml version="1.0" encoding="utf-8"?>
<comments xmlns="http://schemas.openxmlformats.org/spreadsheetml/2006/main">
  <authors>
    <author>Estrellita Daclan</author>
    <author/>
  </authors>
  <commentList>
    <comment ref="E11" authorId="0">
      <text>
        <r>
          <rPr>
            <b/>
            <sz val="8"/>
            <rFont val="Tahoma"/>
            <family val="2"/>
          </rPr>
          <t>Estrellita Daclan:</t>
        </r>
        <r>
          <rPr>
            <sz val="8"/>
            <rFont val="Tahoma"/>
            <family val="2"/>
          </rPr>
          <t xml:space="preserve">
</t>
        </r>
      </text>
    </comment>
    <comment ref="E17" authorId="1">
      <text>
        <r>
          <rPr>
            <sz val="10"/>
            <rFont val="Arial"/>
            <family val="0"/>
          </rPr>
          <t xml:space="preserve">Budget:
</t>
        </r>
      </text>
    </comment>
  </commentList>
</comments>
</file>

<file path=xl/sharedStrings.xml><?xml version="1.0" encoding="utf-8"?>
<sst xmlns="http://schemas.openxmlformats.org/spreadsheetml/2006/main" count="281" uniqueCount="170">
  <si>
    <t>PERSONAL SERVICES</t>
  </si>
  <si>
    <t>Object</t>
  </si>
  <si>
    <t>Code</t>
  </si>
  <si>
    <t>Allotment</t>
  </si>
  <si>
    <t>Salaries - Regular Pay</t>
  </si>
  <si>
    <t>701</t>
  </si>
  <si>
    <t>Salaries - Casual &amp; Contractual</t>
  </si>
  <si>
    <t>706</t>
  </si>
  <si>
    <t>Substitute</t>
  </si>
  <si>
    <t>704</t>
  </si>
  <si>
    <t>PERA</t>
  </si>
  <si>
    <t>711</t>
  </si>
  <si>
    <t>ACA</t>
  </si>
  <si>
    <t>712</t>
  </si>
  <si>
    <t>Representation Allowance</t>
  </si>
  <si>
    <t>713</t>
  </si>
  <si>
    <t>Transportation Allowance</t>
  </si>
  <si>
    <t>714</t>
  </si>
  <si>
    <t>Clothing/Uniform Allowance</t>
  </si>
  <si>
    <t>715</t>
  </si>
  <si>
    <t>Honoraria</t>
  </si>
  <si>
    <t>720</t>
  </si>
  <si>
    <t>Christmas Bonus</t>
  </si>
  <si>
    <t>725</t>
  </si>
  <si>
    <t>Cash Gift</t>
  </si>
  <si>
    <t>724</t>
  </si>
  <si>
    <t>Productivity Incentive Bonus</t>
  </si>
  <si>
    <t>717</t>
  </si>
  <si>
    <t>Other Bon &amp; Allo.(Magna-Carta)</t>
  </si>
  <si>
    <t>740</t>
  </si>
  <si>
    <t>Employ. Comp. Ins. Prem.-RLIP</t>
  </si>
  <si>
    <t>731</t>
  </si>
  <si>
    <t>PAG-IBIG Contributions</t>
  </si>
  <si>
    <t>732</t>
  </si>
  <si>
    <t>Medicare Contributions</t>
  </si>
  <si>
    <t>733</t>
  </si>
  <si>
    <t>Employees Comp. Ins. Prem.-ECIP</t>
  </si>
  <si>
    <t>734</t>
  </si>
  <si>
    <t>Pension and Retirement Benefits</t>
  </si>
  <si>
    <t>Terminal Leave Benefits</t>
  </si>
  <si>
    <t>742</t>
  </si>
  <si>
    <t>Longevity Pay (Step Increment)</t>
  </si>
  <si>
    <t>722</t>
  </si>
  <si>
    <t xml:space="preserve"> </t>
  </si>
  <si>
    <t>Travelling Expense</t>
  </si>
  <si>
    <t>Communication Services</t>
  </si>
  <si>
    <t>Transportation Services</t>
  </si>
  <si>
    <t>Supplies &amp; Materials</t>
  </si>
  <si>
    <t>Rent Expenses</t>
  </si>
  <si>
    <t>Water/Power/Light /Expense</t>
  </si>
  <si>
    <t>Trng. &amp; Seminar Expense</t>
  </si>
  <si>
    <t>Extra-Ordinary &amp; Misc. Expense</t>
  </si>
  <si>
    <t>Advertising Expense</t>
  </si>
  <si>
    <t>Total</t>
  </si>
  <si>
    <t>Certified Correct:</t>
  </si>
  <si>
    <t>Noted by:</t>
  </si>
  <si>
    <t>CIPRIANO C. CONSOLACION</t>
  </si>
  <si>
    <t xml:space="preserve">         President</t>
  </si>
  <si>
    <t>Amount</t>
  </si>
  <si>
    <t>Obligated</t>
  </si>
  <si>
    <t>Printing &amp; Binding</t>
  </si>
  <si>
    <t>Mem. Dues and cont. to Org.</t>
  </si>
  <si>
    <t>Other Professional Expense</t>
  </si>
  <si>
    <t>Repair &amp; Maint. Of Bldng. &amp; Structures</t>
  </si>
  <si>
    <t>Concurred in:</t>
  </si>
  <si>
    <t>A. PROGRAM</t>
  </si>
  <si>
    <t>1. General Administration &amp; Support</t>
  </si>
  <si>
    <t xml:space="preserve">     a. General Administration &amp; support Services</t>
  </si>
  <si>
    <t>P/A/P Allotment Class</t>
  </si>
  <si>
    <t>Received</t>
  </si>
  <si>
    <t>(2)</t>
  </si>
  <si>
    <t>(1)</t>
  </si>
  <si>
    <t xml:space="preserve">       Obligations Incurred</t>
  </si>
  <si>
    <t>This Report</t>
  </si>
  <si>
    <t>To Date</t>
  </si>
  <si>
    <t>Unobligated Balance of</t>
  </si>
  <si>
    <t>Remarks</t>
  </si>
  <si>
    <t>(3)</t>
  </si>
  <si>
    <t>(4)</t>
  </si>
  <si>
    <t>(5)</t>
  </si>
  <si>
    <t>(6)</t>
  </si>
  <si>
    <t>MAINTENANCE &amp; OTHER OPTNG EXPENSES</t>
  </si>
  <si>
    <t>Sub-total</t>
  </si>
  <si>
    <t>CAPITAL OUTLAY</t>
  </si>
  <si>
    <t xml:space="preserve"> a. Land and Land Improvement Outlay</t>
  </si>
  <si>
    <t xml:space="preserve">                             Sub-total</t>
  </si>
  <si>
    <t>TOTAL</t>
  </si>
  <si>
    <t>PRIOR YEAR'S BUDGET (Continuing Appropriation)</t>
  </si>
  <si>
    <t>Maintenance &amp; Other Optng Expenses</t>
  </si>
  <si>
    <t xml:space="preserve">                           Sub-total</t>
  </si>
  <si>
    <t>GRAND TOTAL</t>
  </si>
  <si>
    <t>II. Support to Operations</t>
  </si>
  <si>
    <t xml:space="preserve">   a. Auxillary Services</t>
  </si>
  <si>
    <t xml:space="preserve"> TOTAL</t>
  </si>
  <si>
    <t>III. Operations</t>
  </si>
  <si>
    <t xml:space="preserve">  a. Advanced Education Services</t>
  </si>
  <si>
    <r>
      <t xml:space="preserve">Agency       : </t>
    </r>
    <r>
      <rPr>
        <b/>
        <sz val="10"/>
        <rFont val="Arial Black"/>
        <family val="2"/>
      </rPr>
      <t>BENGUET STATE UNIVERSITY</t>
    </r>
  </si>
  <si>
    <t>Department: State Universities and Colleges</t>
  </si>
  <si>
    <t>FUND          : General Fund</t>
  </si>
  <si>
    <t>b. Higher Education Services</t>
  </si>
  <si>
    <t xml:space="preserve">    1. MAIN Campus</t>
  </si>
  <si>
    <t xml:space="preserve">   2. BOKOD CAMPUS</t>
  </si>
  <si>
    <t xml:space="preserve">   3. BUGUIAS CAMPUS</t>
  </si>
  <si>
    <t>C. Research Services</t>
  </si>
  <si>
    <t xml:space="preserve">  d. Extension Services</t>
  </si>
  <si>
    <t xml:space="preserve"> c. Equipment</t>
  </si>
  <si>
    <t xml:space="preserve">  Supplies and Materials</t>
  </si>
  <si>
    <t>TOTAL OPERATIONS</t>
  </si>
  <si>
    <t xml:space="preserve"> b. Building &amp; Structures Outlay/Investment Outlay</t>
  </si>
  <si>
    <t xml:space="preserve">         LUDIVINA O. ALAGAO</t>
  </si>
  <si>
    <t xml:space="preserve">  Supervising Administrative Officer</t>
  </si>
  <si>
    <t xml:space="preserve">             SUMMARY OF STATEMENT OF ALLOTMENT, OBLIGATIONS AND BALANCES</t>
  </si>
  <si>
    <t xml:space="preserve">           ROGELIO D. COLTING</t>
  </si>
  <si>
    <t xml:space="preserve">                     President</t>
  </si>
  <si>
    <t>/estrelle/DBM</t>
  </si>
  <si>
    <t>Overtime Pay</t>
  </si>
  <si>
    <t>Salaries  &amp; Wages -Substitutes</t>
  </si>
  <si>
    <t>Loyalty Pay</t>
  </si>
  <si>
    <t xml:space="preserve">      Summary of  obligation as of March 2008</t>
  </si>
  <si>
    <t>Obligation</t>
  </si>
  <si>
    <t>Contractual</t>
  </si>
  <si>
    <t>Subsistence &amp; Laundry Allo</t>
  </si>
  <si>
    <t>honoraria</t>
  </si>
  <si>
    <t>Scholarship Expense</t>
  </si>
  <si>
    <t>Verified:</t>
  </si>
  <si>
    <t xml:space="preserve">      Vice President for Finance</t>
  </si>
  <si>
    <t xml:space="preserve">        DARLYN D. TAGARINO</t>
  </si>
  <si>
    <t>Capital Outlay</t>
  </si>
  <si>
    <t xml:space="preserve">    Building &amp; Structures Outlay</t>
  </si>
  <si>
    <t>Reviewed:</t>
  </si>
  <si>
    <t xml:space="preserve">        MARY JOY S. RAPUSO</t>
  </si>
  <si>
    <t xml:space="preserve">     Chief Administrative Officer</t>
  </si>
  <si>
    <t>Hazard Pay</t>
  </si>
  <si>
    <t>Monetization of Leave Credits</t>
  </si>
  <si>
    <t>Overtime pay</t>
  </si>
  <si>
    <t>as of March 31, 2008</t>
  </si>
  <si>
    <t>Personal Services</t>
  </si>
  <si>
    <t>Available Allotment</t>
  </si>
  <si>
    <t xml:space="preserve"> Balance</t>
  </si>
  <si>
    <t>Previous</t>
  </si>
  <si>
    <t>Quarter</t>
  </si>
  <si>
    <t xml:space="preserve"> This</t>
  </si>
  <si>
    <t>Obligations</t>
  </si>
  <si>
    <t>Incurred</t>
  </si>
  <si>
    <t>This quarter</t>
  </si>
  <si>
    <t>Unobligated</t>
  </si>
  <si>
    <t xml:space="preserve"> Balance of</t>
  </si>
  <si>
    <t>(4)= (2+3)</t>
  </si>
  <si>
    <t>(6)=(4-5)</t>
  </si>
  <si>
    <t>(7)</t>
  </si>
  <si>
    <t>CURRENT YEAR BUDGET</t>
  </si>
  <si>
    <t xml:space="preserve">                                       Sub-total</t>
  </si>
  <si>
    <t xml:space="preserve">           Sub-total</t>
  </si>
  <si>
    <t xml:space="preserve">  Sub-total</t>
  </si>
  <si>
    <t xml:space="preserve">        Sub-total</t>
  </si>
  <si>
    <t xml:space="preserve">       Sub-total</t>
  </si>
  <si>
    <t xml:space="preserve">      Su-total</t>
  </si>
  <si>
    <t xml:space="preserve">     Sub-total</t>
  </si>
  <si>
    <t xml:space="preserve">  Certified Correct:</t>
  </si>
  <si>
    <t xml:space="preserve">       </t>
  </si>
  <si>
    <t xml:space="preserve">      Supervising Administrative Officer</t>
  </si>
  <si>
    <t xml:space="preserve">    Chief Administrative Officer</t>
  </si>
  <si>
    <t xml:space="preserve">      MARY JOY S. RAPUSO</t>
  </si>
  <si>
    <t>/veron</t>
  </si>
  <si>
    <t xml:space="preserve">            ESTRELLITA M. DACLAN</t>
  </si>
  <si>
    <t xml:space="preserve">                                 President</t>
  </si>
  <si>
    <t xml:space="preserve">                          BEN D. LADILAD</t>
  </si>
  <si>
    <t xml:space="preserve">        Concurred in:</t>
  </si>
  <si>
    <t xml:space="preserve"> FINANCIAL REPORT OF OPERATION</t>
  </si>
  <si>
    <t xml:space="preserve"> For the quarter, Ending December 31, FY 2013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</si>
</sst>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#,##0\ &quot;$&quot;;\-#,##0\ &quot;$&quot;"/>
    <numFmt numFmtId="171" formatCode="#,##0\ &quot;$&quot;;[Red]\-#,##0\ &quot;$&quot;"/>
    <numFmt numFmtId="172" formatCode="#,##0.00\ &quot;$&quot;;\-#,##0.00\ &quot;$&quot;"/>
    <numFmt numFmtId="173" formatCode="#,##0.00\ &quot;$&quot;;[Red]\-#,##0.00\ &quot;$&quot;"/>
    <numFmt numFmtId="174" formatCode="_-* #,##0\ &quot;$&quot;_-;\-* #,##0\ &quot;$&quot;_-;_-* &quot;-&quot;\ &quot;$&quot;_-;_-@_-"/>
    <numFmt numFmtId="175" formatCode="_-* #,##0\ _$_-;\-* #,##0\ _$_-;_-* &quot;-&quot;\ _$_-;_-@_-"/>
    <numFmt numFmtId="176" formatCode="_-* #,##0.00\ &quot;$&quot;_-;\-* #,##0.00\ &quot;$&quot;_-;_-* &quot;-&quot;??\ &quot;$&quot;_-;_-@_-"/>
    <numFmt numFmtId="177" formatCode="_-* #,##0.00\ _$_-;\-* #,##0.00\ _$_-;_-* &quot;-&quot;??\ _$_-;_-@_-"/>
    <numFmt numFmtId="178" formatCode="_(* #,##0.00_);_(* \(#,##0.00\);_(* \-??_);_(@_)"/>
    <numFmt numFmtId="179" formatCode="_(* #,##0_);_(* \(#,##0\);_(* \-??_);_(@_)"/>
    <numFmt numFmtId="180" formatCode="_(* #,##0.000_);_(* \(#,##0.000\);_(* \-??_);_(@_)"/>
    <numFmt numFmtId="181" formatCode="_(* #,##0.0000_);_(* \(#,##0.0000\);_(* \-??_);_(@_)"/>
    <numFmt numFmtId="182" formatCode="_(* #,##0.0_);_(* \(#,##0.0\);_(* \-??_);_(@_)"/>
  </numFmts>
  <fonts count="68">
    <font>
      <sz val="10"/>
      <name val="Arial"/>
      <family val="0"/>
    </font>
    <font>
      <b/>
      <sz val="10"/>
      <name val="Arial"/>
      <family val="2"/>
    </font>
    <font>
      <b/>
      <sz val="10"/>
      <name val="Arial Black"/>
      <family val="2"/>
    </font>
    <font>
      <b/>
      <sz val="12"/>
      <name val="Arial Black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b/>
      <sz val="8"/>
      <color indexed="56"/>
      <name val="Arial"/>
      <family val="2"/>
    </font>
    <font>
      <b/>
      <sz val="9"/>
      <color indexed="56"/>
      <name val="Arial"/>
      <family val="2"/>
    </font>
    <font>
      <b/>
      <sz val="8"/>
      <color indexed="60"/>
      <name val="Arial"/>
      <family val="2"/>
    </font>
    <font>
      <b/>
      <sz val="9"/>
      <color indexed="6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2060"/>
      <name val="Calibri"/>
      <family val="2"/>
    </font>
    <font>
      <b/>
      <sz val="8"/>
      <color rgb="FF002060"/>
      <name val="Arial"/>
      <family val="2"/>
    </font>
    <font>
      <b/>
      <sz val="9"/>
      <color rgb="FF002060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>
        <color indexed="8"/>
      </right>
      <top style="medium">
        <color indexed="8"/>
      </top>
      <bottom style="medium"/>
    </border>
    <border>
      <left style="thin"/>
      <right style="medium"/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8" fontId="0" fillId="0" borderId="0" applyFont="0" applyFill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92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8" fontId="4" fillId="0" borderId="0" xfId="42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178" fontId="1" fillId="0" borderId="0" xfId="42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8" fontId="1" fillId="0" borderId="0" xfId="42" applyFont="1" applyFill="1" applyBorder="1" applyAlignment="1" applyProtection="1">
      <alignment/>
      <protection/>
    </xf>
    <xf numFmtId="178" fontId="1" fillId="0" borderId="0" xfId="0" applyNumberFormat="1" applyFont="1" applyFill="1" applyBorder="1" applyAlignment="1">
      <alignment/>
    </xf>
    <xf numFmtId="178" fontId="5" fillId="0" borderId="0" xfId="42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78" fontId="5" fillId="0" borderId="0" xfId="42" applyFont="1" applyFill="1" applyBorder="1" applyAlignment="1" applyProtection="1">
      <alignment horizontal="right"/>
      <protection/>
    </xf>
    <xf numFmtId="4" fontId="1" fillId="0" borderId="0" xfId="0" applyNumberFormat="1" applyFont="1" applyBorder="1" applyAlignment="1">
      <alignment/>
    </xf>
    <xf numFmtId="178" fontId="5" fillId="0" borderId="0" xfId="42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178" fontId="0" fillId="0" borderId="0" xfId="42" applyFont="1" applyFill="1" applyBorder="1" applyAlignment="1" applyProtection="1">
      <alignment/>
      <protection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/>
    </xf>
    <xf numFmtId="178" fontId="1" fillId="0" borderId="0" xfId="42" applyFont="1" applyFill="1" applyBorder="1" applyAlignment="1" applyProtection="1">
      <alignment horizontal="right"/>
      <protection/>
    </xf>
    <xf numFmtId="4" fontId="1" fillId="0" borderId="0" xfId="0" applyNumberFormat="1" applyFont="1" applyBorder="1" applyAlignment="1">
      <alignment horizontal="right"/>
    </xf>
    <xf numFmtId="4" fontId="5" fillId="0" borderId="0" xfId="0" applyNumberFormat="1" applyFont="1" applyFill="1" applyBorder="1" applyAlignment="1">
      <alignment/>
    </xf>
    <xf numFmtId="178" fontId="1" fillId="0" borderId="0" xfId="42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8" fontId="6" fillId="0" borderId="0" xfId="42" applyFont="1" applyFill="1" applyBorder="1" applyAlignment="1" applyProtection="1">
      <alignment/>
      <protection/>
    </xf>
    <xf numFmtId="178" fontId="0" fillId="0" borderId="0" xfId="42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78" fontId="4" fillId="0" borderId="10" xfId="42" applyFont="1" applyFill="1" applyBorder="1" applyAlignment="1" applyProtection="1">
      <alignment/>
      <protection/>
    </xf>
    <xf numFmtId="178" fontId="4" fillId="0" borderId="0" xfId="0" applyNumberFormat="1" applyFont="1" applyBorder="1" applyAlignment="1">
      <alignment/>
    </xf>
    <xf numFmtId="178" fontId="10" fillId="0" borderId="0" xfId="42" applyFont="1" applyFill="1" applyBorder="1" applyAlignment="1" applyProtection="1">
      <alignment/>
      <protection/>
    </xf>
    <xf numFmtId="17" fontId="6" fillId="0" borderId="0" xfId="0" applyNumberFormat="1" applyFont="1" applyFill="1" applyBorder="1" applyAlignment="1">
      <alignment/>
    </xf>
    <xf numFmtId="178" fontId="5" fillId="0" borderId="10" xfId="42" applyFont="1" applyFill="1" applyBorder="1" applyAlignment="1" applyProtection="1">
      <alignment/>
      <protection/>
    </xf>
    <xf numFmtId="178" fontId="1" fillId="0" borderId="11" xfId="42" applyFont="1" applyFill="1" applyBorder="1" applyAlignment="1" applyProtection="1">
      <alignment/>
      <protection/>
    </xf>
    <xf numFmtId="178" fontId="11" fillId="0" borderId="0" xfId="42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178" fontId="12" fillId="0" borderId="0" xfId="42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178" fontId="12" fillId="0" borderId="0" xfId="0" applyNumberFormat="1" applyFont="1" applyFill="1" applyBorder="1" applyAlignment="1">
      <alignment/>
    </xf>
    <xf numFmtId="178" fontId="13" fillId="0" borderId="0" xfId="42" applyFont="1" applyFill="1" applyBorder="1" applyAlignment="1" applyProtection="1">
      <alignment/>
      <protection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4" fontId="12" fillId="0" borderId="0" xfId="0" applyNumberFormat="1" applyFont="1" applyBorder="1" applyAlignment="1">
      <alignment/>
    </xf>
    <xf numFmtId="178" fontId="13" fillId="0" borderId="0" xfId="42" applyFont="1" applyFill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178" fontId="12" fillId="0" borderId="0" xfId="42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78" fontId="5" fillId="0" borderId="13" xfId="42" applyFont="1" applyFill="1" applyBorder="1" applyAlignment="1" applyProtection="1">
      <alignment/>
      <protection/>
    </xf>
    <xf numFmtId="0" fontId="5" fillId="0" borderId="12" xfId="0" applyFont="1" applyFill="1" applyBorder="1" applyAlignment="1" quotePrefix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78" fontId="5" fillId="0" borderId="16" xfId="42" applyFont="1" applyFill="1" applyBorder="1" applyAlignment="1" applyProtection="1">
      <alignment horizontal="center"/>
      <protection/>
    </xf>
    <xf numFmtId="178" fontId="5" fillId="0" borderId="17" xfId="42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178" fontId="5" fillId="0" borderId="18" xfId="42" applyFont="1" applyFill="1" applyBorder="1" applyAlignment="1" applyProtection="1">
      <alignment/>
      <protection/>
    </xf>
    <xf numFmtId="178" fontId="5" fillId="0" borderId="18" xfId="42" applyFont="1" applyFill="1" applyBorder="1" applyAlignment="1">
      <alignment/>
    </xf>
    <xf numFmtId="178" fontId="5" fillId="0" borderId="19" xfId="42" applyFont="1" applyFill="1" applyBorder="1" applyAlignment="1" applyProtection="1">
      <alignment/>
      <protection/>
    </xf>
    <xf numFmtId="0" fontId="5" fillId="0" borderId="18" xfId="0" applyFont="1" applyFill="1" applyBorder="1" applyAlignment="1">
      <alignment horizontal="center"/>
    </xf>
    <xf numFmtId="178" fontId="5" fillId="0" borderId="20" xfId="42" applyFont="1" applyFill="1" applyBorder="1" applyAlignment="1" applyProtection="1">
      <alignment/>
      <protection/>
    </xf>
    <xf numFmtId="0" fontId="1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3" xfId="0" applyFont="1" applyFill="1" applyBorder="1" applyAlignment="1" quotePrefix="1">
      <alignment/>
    </xf>
    <xf numFmtId="0" fontId="4" fillId="0" borderId="23" xfId="0" applyFont="1" applyFill="1" applyBorder="1" applyAlignment="1" quotePrefix="1">
      <alignment horizontal="center"/>
    </xf>
    <xf numFmtId="0" fontId="4" fillId="0" borderId="24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/>
    </xf>
    <xf numFmtId="0" fontId="4" fillId="0" borderId="27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 horizontal="center"/>
    </xf>
    <xf numFmtId="0" fontId="1" fillId="0" borderId="0" xfId="0" applyFont="1" applyFill="1" applyBorder="1" applyAlignment="1" quotePrefix="1">
      <alignment/>
    </xf>
    <xf numFmtId="0" fontId="5" fillId="0" borderId="18" xfId="0" applyFont="1" applyFill="1" applyBorder="1" applyAlignment="1">
      <alignment/>
    </xf>
    <xf numFmtId="0" fontId="5" fillId="0" borderId="31" xfId="0" applyFont="1" applyBorder="1" applyAlignment="1">
      <alignment horizontal="center"/>
    </xf>
    <xf numFmtId="178" fontId="5" fillId="0" borderId="22" xfId="42" applyFont="1" applyFill="1" applyBorder="1" applyAlignment="1" applyProtection="1">
      <alignment/>
      <protection/>
    </xf>
    <xf numFmtId="0" fontId="5" fillId="0" borderId="2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178" fontId="5" fillId="0" borderId="32" xfId="42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 quotePrefix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 quotePrefix="1">
      <alignment horizontal="center"/>
    </xf>
    <xf numFmtId="178" fontId="5" fillId="0" borderId="35" xfId="42" applyFont="1" applyFill="1" applyBorder="1" applyAlignment="1" applyProtection="1">
      <alignment/>
      <protection/>
    </xf>
    <xf numFmtId="178" fontId="5" fillId="0" borderId="36" xfId="42" applyFont="1" applyFill="1" applyBorder="1" applyAlignment="1" applyProtection="1">
      <alignment/>
      <protection/>
    </xf>
    <xf numFmtId="178" fontId="5" fillId="0" borderId="37" xfId="42" applyFont="1" applyFill="1" applyBorder="1" applyAlignment="1" applyProtection="1">
      <alignment horizontal="center"/>
      <protection/>
    </xf>
    <xf numFmtId="178" fontId="5" fillId="0" borderId="27" xfId="42" applyFont="1" applyFill="1" applyBorder="1" applyAlignment="1" applyProtection="1">
      <alignment/>
      <protection/>
    </xf>
    <xf numFmtId="178" fontId="5" fillId="0" borderId="27" xfId="42" applyFont="1" applyFill="1" applyBorder="1" applyAlignment="1" applyProtection="1">
      <alignment horizontal="center"/>
      <protection/>
    </xf>
    <xf numFmtId="0" fontId="1" fillId="0" borderId="27" xfId="0" applyFont="1" applyFill="1" applyBorder="1" applyAlignment="1">
      <alignment/>
    </xf>
    <xf numFmtId="178" fontId="1" fillId="0" borderId="27" xfId="42" applyFont="1" applyFill="1" applyBorder="1" applyAlignment="1" applyProtection="1">
      <alignment/>
      <protection/>
    </xf>
    <xf numFmtId="178" fontId="5" fillId="0" borderId="38" xfId="42" applyFont="1" applyFill="1" applyBorder="1" applyAlignment="1" applyProtection="1">
      <alignment/>
      <protection/>
    </xf>
    <xf numFmtId="0" fontId="5" fillId="0" borderId="22" xfId="0" applyFont="1" applyFill="1" applyBorder="1" applyAlignment="1">
      <alignment/>
    </xf>
    <xf numFmtId="0" fontId="5" fillId="0" borderId="39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9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36" xfId="0" applyFont="1" applyFill="1" applyBorder="1" applyAlignment="1">
      <alignment/>
    </xf>
    <xf numFmtId="178" fontId="5" fillId="0" borderId="31" xfId="42" applyFont="1" applyFill="1" applyBorder="1" applyAlignment="1" applyProtection="1">
      <alignment/>
      <protection/>
    </xf>
    <xf numFmtId="178" fontId="5" fillId="0" borderId="36" xfId="0" applyNumberFormat="1" applyFont="1" applyFill="1" applyBorder="1" applyAlignment="1">
      <alignment/>
    </xf>
    <xf numFmtId="178" fontId="5" fillId="0" borderId="40" xfId="42" applyFont="1" applyFill="1" applyBorder="1" applyAlignment="1" applyProtection="1">
      <alignment/>
      <protection/>
    </xf>
    <xf numFmtId="178" fontId="5" fillId="0" borderId="28" xfId="42" applyFont="1" applyFill="1" applyBorder="1" applyAlignment="1" applyProtection="1">
      <alignment/>
      <protection/>
    </xf>
    <xf numFmtId="0" fontId="5" fillId="0" borderId="41" xfId="0" applyFont="1" applyFill="1" applyBorder="1" applyAlignment="1">
      <alignment/>
    </xf>
    <xf numFmtId="178" fontId="5" fillId="0" borderId="39" xfId="42" applyFont="1" applyFill="1" applyBorder="1" applyAlignment="1" applyProtection="1">
      <alignment/>
      <protection/>
    </xf>
    <xf numFmtId="0" fontId="5" fillId="0" borderId="42" xfId="0" applyFont="1" applyFill="1" applyBorder="1" applyAlignment="1" quotePrefix="1">
      <alignment/>
    </xf>
    <xf numFmtId="0" fontId="5" fillId="0" borderId="42" xfId="0" applyFont="1" applyFill="1" applyBorder="1" applyAlignment="1">
      <alignment/>
    </xf>
    <xf numFmtId="0" fontId="5" fillId="0" borderId="43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178" fontId="5" fillId="0" borderId="45" xfId="42" applyFont="1" applyFill="1" applyBorder="1" applyAlignment="1" applyProtection="1">
      <alignment/>
      <protection/>
    </xf>
    <xf numFmtId="178" fontId="5" fillId="0" borderId="46" xfId="42" applyFont="1" applyFill="1" applyBorder="1" applyAlignment="1" applyProtection="1">
      <alignment/>
      <protection/>
    </xf>
    <xf numFmtId="0" fontId="5" fillId="0" borderId="45" xfId="0" applyFont="1" applyFill="1" applyBorder="1" applyAlignment="1">
      <alignment horizontal="center"/>
    </xf>
    <xf numFmtId="178" fontId="5" fillId="0" borderId="47" xfId="42" applyFont="1" applyFill="1" applyBorder="1" applyAlignment="1" applyProtection="1">
      <alignment/>
      <protection/>
    </xf>
    <xf numFmtId="0" fontId="4" fillId="0" borderId="3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6" fillId="0" borderId="18" xfId="0" applyFont="1" applyBorder="1" applyAlignment="1">
      <alignment/>
    </xf>
    <xf numFmtId="178" fontId="5" fillId="0" borderId="49" xfId="42" applyFont="1" applyFill="1" applyBorder="1" applyAlignment="1" applyProtection="1">
      <alignment/>
      <protection/>
    </xf>
    <xf numFmtId="178" fontId="5" fillId="0" borderId="36" xfId="42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0" fillId="0" borderId="27" xfId="0" applyFont="1" applyBorder="1" applyAlignment="1">
      <alignment/>
    </xf>
    <xf numFmtId="0" fontId="5" fillId="0" borderId="41" xfId="0" applyFont="1" applyFill="1" applyBorder="1" applyAlignment="1" quotePrefix="1">
      <alignment/>
    </xf>
    <xf numFmtId="0" fontId="5" fillId="0" borderId="50" xfId="0" applyFont="1" applyFill="1" applyBorder="1" applyAlignment="1">
      <alignment horizontal="left"/>
    </xf>
    <xf numFmtId="0" fontId="5" fillId="0" borderId="29" xfId="0" applyFont="1" applyFill="1" applyBorder="1" applyAlignment="1">
      <alignment/>
    </xf>
    <xf numFmtId="0" fontId="5" fillId="0" borderId="51" xfId="0" applyFont="1" applyBorder="1" applyAlignment="1">
      <alignment/>
    </xf>
    <xf numFmtId="0" fontId="5" fillId="0" borderId="52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53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178" fontId="5" fillId="0" borderId="0" xfId="42" applyFont="1" applyFill="1" applyAlignment="1">
      <alignment/>
    </xf>
    <xf numFmtId="178" fontId="4" fillId="0" borderId="0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 quotePrefix="1">
      <alignment/>
    </xf>
    <xf numFmtId="178" fontId="4" fillId="0" borderId="0" xfId="0" applyNumberFormat="1" applyFont="1" applyBorder="1" applyAlignment="1">
      <alignment horizontal="left"/>
    </xf>
    <xf numFmtId="178" fontId="7" fillId="0" borderId="0" xfId="0" applyNumberFormat="1" applyFont="1" applyBorder="1" applyAlignment="1">
      <alignment horizontal="center"/>
    </xf>
    <xf numFmtId="178" fontId="4" fillId="0" borderId="0" xfId="42" applyFont="1" applyBorder="1" applyAlignment="1">
      <alignment/>
    </xf>
    <xf numFmtId="178" fontId="4" fillId="0" borderId="0" xfId="42" applyFont="1" applyBorder="1" applyAlignment="1">
      <alignment horizontal="center"/>
    </xf>
    <xf numFmtId="178" fontId="4" fillId="0" borderId="27" xfId="42" applyFont="1" applyFill="1" applyBorder="1" applyAlignment="1" applyProtection="1">
      <alignment/>
      <protection/>
    </xf>
    <xf numFmtId="0" fontId="1" fillId="0" borderId="27" xfId="0" applyFont="1" applyBorder="1" applyAlignment="1">
      <alignment/>
    </xf>
    <xf numFmtId="178" fontId="4" fillId="0" borderId="27" xfId="42" applyFont="1" applyBorder="1" applyAlignment="1">
      <alignment horizontal="center"/>
    </xf>
    <xf numFmtId="178" fontId="4" fillId="0" borderId="27" xfId="42" applyFont="1" applyBorder="1" applyAlignment="1">
      <alignment/>
    </xf>
    <xf numFmtId="0" fontId="1" fillId="0" borderId="25" xfId="0" applyFont="1" applyBorder="1" applyAlignment="1">
      <alignment/>
    </xf>
    <xf numFmtId="0" fontId="4" fillId="0" borderId="25" xfId="0" applyFont="1" applyBorder="1" applyAlignment="1">
      <alignment horizontal="center"/>
    </xf>
    <xf numFmtId="178" fontId="4" fillId="0" borderId="25" xfId="42" applyFont="1" applyFill="1" applyBorder="1" applyAlignment="1" applyProtection="1">
      <alignment/>
      <protection/>
    </xf>
    <xf numFmtId="0" fontId="5" fillId="0" borderId="54" xfId="0" applyFont="1" applyFill="1" applyBorder="1" applyAlignment="1">
      <alignment/>
    </xf>
    <xf numFmtId="0" fontId="5" fillId="0" borderId="55" xfId="0" applyFont="1" applyFill="1" applyBorder="1" applyAlignment="1">
      <alignment/>
    </xf>
    <xf numFmtId="178" fontId="5" fillId="0" borderId="56" xfId="42" applyFont="1" applyFill="1" applyBorder="1" applyAlignment="1" applyProtection="1">
      <alignment/>
      <protection/>
    </xf>
    <xf numFmtId="178" fontId="5" fillId="0" borderId="57" xfId="42" applyFont="1" applyFill="1" applyBorder="1" applyAlignment="1" applyProtection="1">
      <alignment horizontal="center"/>
      <protection/>
    </xf>
    <xf numFmtId="178" fontId="5" fillId="0" borderId="18" xfId="0" applyNumberFormat="1" applyFont="1" applyFill="1" applyBorder="1" applyAlignment="1">
      <alignment/>
    </xf>
    <xf numFmtId="178" fontId="5" fillId="0" borderId="58" xfId="42" applyFont="1" applyFill="1" applyBorder="1" applyAlignment="1" applyProtection="1">
      <alignment/>
      <protection/>
    </xf>
    <xf numFmtId="0" fontId="5" fillId="0" borderId="59" xfId="0" applyFont="1" applyFill="1" applyBorder="1" applyAlignment="1">
      <alignment/>
    </xf>
    <xf numFmtId="0" fontId="5" fillId="0" borderId="60" xfId="0" applyFont="1" applyFill="1" applyBorder="1" applyAlignment="1">
      <alignment horizontal="center"/>
    </xf>
    <xf numFmtId="178" fontId="5" fillId="0" borderId="61" xfId="42" applyFont="1" applyFill="1" applyBorder="1" applyAlignment="1" applyProtection="1">
      <alignment/>
      <protection/>
    </xf>
    <xf numFmtId="15" fontId="3" fillId="0" borderId="0" xfId="0" applyNumberFormat="1" applyFont="1" applyFill="1" applyBorder="1" applyAlignment="1">
      <alignment/>
    </xf>
    <xf numFmtId="178" fontId="5" fillId="0" borderId="62" xfId="42" applyFont="1" applyFill="1" applyBorder="1" applyAlignment="1" applyProtection="1">
      <alignment/>
      <protection/>
    </xf>
    <xf numFmtId="0" fontId="4" fillId="0" borderId="0" xfId="0" applyFont="1" applyFill="1" applyBorder="1" applyAlignment="1" quotePrefix="1">
      <alignment horizontal="center"/>
    </xf>
    <xf numFmtId="0" fontId="4" fillId="0" borderId="63" xfId="0" applyFont="1" applyFill="1" applyBorder="1" applyAlignment="1" quotePrefix="1">
      <alignment horizontal="center"/>
    </xf>
    <xf numFmtId="178" fontId="5" fillId="0" borderId="64" xfId="42" applyFont="1" applyFill="1" applyBorder="1" applyAlignment="1" applyProtection="1">
      <alignment/>
      <protection/>
    </xf>
    <xf numFmtId="178" fontId="5" fillId="0" borderId="65" xfId="42" applyFont="1" applyFill="1" applyBorder="1" applyAlignment="1" applyProtection="1">
      <alignment/>
      <protection/>
    </xf>
    <xf numFmtId="178" fontId="5" fillId="0" borderId="66" xfId="42" applyFont="1" applyFill="1" applyBorder="1" applyAlignment="1" applyProtection="1">
      <alignment horizontal="center"/>
      <protection/>
    </xf>
    <xf numFmtId="0" fontId="5" fillId="0" borderId="65" xfId="0" applyFont="1" applyFill="1" applyBorder="1" applyAlignment="1">
      <alignment/>
    </xf>
    <xf numFmtId="178" fontId="5" fillId="0" borderId="67" xfId="42" applyFont="1" applyFill="1" applyBorder="1" applyAlignment="1" applyProtection="1">
      <alignment/>
      <protection/>
    </xf>
    <xf numFmtId="178" fontId="5" fillId="0" borderId="64" xfId="0" applyNumberFormat="1" applyFont="1" applyFill="1" applyBorder="1" applyAlignment="1">
      <alignment/>
    </xf>
    <xf numFmtId="178" fontId="5" fillId="0" borderId="68" xfId="42" applyFont="1" applyFill="1" applyBorder="1" applyAlignment="1" applyProtection="1">
      <alignment/>
      <protection/>
    </xf>
    <xf numFmtId="43" fontId="5" fillId="0" borderId="32" xfId="0" applyNumberFormat="1" applyFont="1" applyFill="1" applyBorder="1" applyAlignment="1">
      <alignment horizontal="center"/>
    </xf>
    <xf numFmtId="0" fontId="5" fillId="0" borderId="45" xfId="0" applyFont="1" applyFill="1" applyBorder="1" applyAlignment="1">
      <alignment/>
    </xf>
    <xf numFmtId="0" fontId="5" fillId="0" borderId="69" xfId="0" applyFont="1" applyFill="1" applyBorder="1" applyAlignment="1">
      <alignment horizontal="left"/>
    </xf>
    <xf numFmtId="0" fontId="5" fillId="0" borderId="70" xfId="0" applyFont="1" applyFill="1" applyBorder="1" applyAlignment="1">
      <alignment/>
    </xf>
    <xf numFmtId="0" fontId="5" fillId="0" borderId="71" xfId="0" applyFont="1" applyFill="1" applyBorder="1" applyAlignment="1">
      <alignment/>
    </xf>
    <xf numFmtId="0" fontId="5" fillId="0" borderId="72" xfId="0" applyFont="1" applyFill="1" applyBorder="1" applyAlignment="1">
      <alignment/>
    </xf>
    <xf numFmtId="0" fontId="5" fillId="0" borderId="63" xfId="0" applyFont="1" applyFill="1" applyBorder="1" applyAlignment="1">
      <alignment/>
    </xf>
    <xf numFmtId="0" fontId="1" fillId="0" borderId="63" xfId="0" applyFont="1" applyFill="1" applyBorder="1" applyAlignment="1">
      <alignment horizontal="left"/>
    </xf>
    <xf numFmtId="0" fontId="5" fillId="0" borderId="22" xfId="0" applyFont="1" applyFill="1" applyBorder="1" applyAlignment="1" quotePrefix="1">
      <alignment/>
    </xf>
    <xf numFmtId="0" fontId="7" fillId="0" borderId="0" xfId="0" applyFont="1" applyFill="1" applyBorder="1" applyAlignment="1">
      <alignment/>
    </xf>
    <xf numFmtId="178" fontId="7" fillId="0" borderId="0" xfId="42" applyFont="1" applyFill="1" applyBorder="1" applyAlignment="1" applyProtection="1">
      <alignment/>
      <protection/>
    </xf>
    <xf numFmtId="0" fontId="1" fillId="0" borderId="49" xfId="0" applyFont="1" applyFill="1" applyBorder="1" applyAlignment="1">
      <alignment/>
    </xf>
    <xf numFmtId="0" fontId="4" fillId="0" borderId="73" xfId="0" applyFont="1" applyFill="1" applyBorder="1" applyAlignment="1" quotePrefix="1">
      <alignment horizontal="center"/>
    </xf>
    <xf numFmtId="178" fontId="5" fillId="0" borderId="49" xfId="0" applyNumberFormat="1" applyFont="1" applyFill="1" applyBorder="1" applyAlignment="1">
      <alignment/>
    </xf>
    <xf numFmtId="0" fontId="5" fillId="0" borderId="67" xfId="0" applyFont="1" applyFill="1" applyBorder="1" applyAlignment="1">
      <alignment/>
    </xf>
    <xf numFmtId="43" fontId="5" fillId="0" borderId="18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left"/>
    </xf>
    <xf numFmtId="0" fontId="5" fillId="0" borderId="26" xfId="0" applyFont="1" applyFill="1" applyBorder="1" applyAlignment="1" quotePrefix="1">
      <alignment/>
    </xf>
    <xf numFmtId="178" fontId="5" fillId="0" borderId="74" xfId="42" applyFont="1" applyFill="1" applyBorder="1" applyAlignment="1" applyProtection="1">
      <alignment/>
      <protection/>
    </xf>
    <xf numFmtId="178" fontId="5" fillId="0" borderId="75" xfId="42" applyFont="1" applyFill="1" applyBorder="1" applyAlignment="1" applyProtection="1">
      <alignment/>
      <protection/>
    </xf>
    <xf numFmtId="178" fontId="5" fillId="0" borderId="76" xfId="42" applyFont="1" applyFill="1" applyBorder="1" applyAlignment="1" applyProtection="1">
      <alignment/>
      <protection/>
    </xf>
    <xf numFmtId="0" fontId="5" fillId="0" borderId="77" xfId="0" applyFont="1" applyFill="1" applyBorder="1" applyAlignment="1">
      <alignment/>
    </xf>
    <xf numFmtId="0" fontId="5" fillId="0" borderId="77" xfId="0" applyFont="1" applyFill="1" applyBorder="1" applyAlignment="1">
      <alignment horizontal="left"/>
    </xf>
    <xf numFmtId="0" fontId="5" fillId="0" borderId="78" xfId="0" applyFont="1" applyFill="1" applyBorder="1" applyAlignment="1">
      <alignment/>
    </xf>
    <xf numFmtId="0" fontId="5" fillId="0" borderId="79" xfId="0" applyFont="1" applyFill="1" applyBorder="1" applyAlignment="1">
      <alignment/>
    </xf>
    <xf numFmtId="178" fontId="5" fillId="0" borderId="79" xfId="42" applyFont="1" applyFill="1" applyBorder="1" applyAlignment="1" applyProtection="1">
      <alignment/>
      <protection/>
    </xf>
    <xf numFmtId="43" fontId="5" fillId="0" borderId="79" xfId="0" applyNumberFormat="1" applyFont="1" applyFill="1" applyBorder="1" applyAlignment="1">
      <alignment horizontal="center"/>
    </xf>
    <xf numFmtId="0" fontId="5" fillId="0" borderId="80" xfId="0" applyFont="1" applyFill="1" applyBorder="1" applyAlignment="1">
      <alignment/>
    </xf>
    <xf numFmtId="0" fontId="5" fillId="0" borderId="68" xfId="0" applyFont="1" applyFill="1" applyBorder="1" applyAlignment="1">
      <alignment horizontal="center"/>
    </xf>
    <xf numFmtId="0" fontId="5" fillId="0" borderId="81" xfId="0" applyFont="1" applyFill="1" applyBorder="1" applyAlignment="1">
      <alignment horizontal="center"/>
    </xf>
    <xf numFmtId="43" fontId="5" fillId="0" borderId="20" xfId="0" applyNumberFormat="1" applyFont="1" applyFill="1" applyBorder="1" applyAlignment="1">
      <alignment horizontal="center"/>
    </xf>
    <xf numFmtId="178" fontId="5" fillId="0" borderId="81" xfId="42" applyFont="1" applyFill="1" applyBorder="1" applyAlignment="1" applyProtection="1">
      <alignment/>
      <protection/>
    </xf>
    <xf numFmtId="178" fontId="5" fillId="0" borderId="82" xfId="42" applyFont="1" applyFill="1" applyBorder="1" applyAlignment="1" applyProtection="1">
      <alignment/>
      <protection/>
    </xf>
    <xf numFmtId="178" fontId="5" fillId="0" borderId="83" xfId="42" applyFont="1" applyFill="1" applyBorder="1" applyAlignment="1" applyProtection="1">
      <alignment/>
      <protection/>
    </xf>
    <xf numFmtId="178" fontId="4" fillId="0" borderId="82" xfId="42" applyFont="1" applyFill="1" applyBorder="1" applyAlignment="1" applyProtection="1">
      <alignment/>
      <protection/>
    </xf>
    <xf numFmtId="0" fontId="6" fillId="0" borderId="81" xfId="0" applyFont="1" applyBorder="1" applyAlignment="1">
      <alignment/>
    </xf>
    <xf numFmtId="178" fontId="5" fillId="0" borderId="84" xfId="42" applyFont="1" applyFill="1" applyBorder="1" applyAlignment="1" applyProtection="1">
      <alignment/>
      <protection/>
    </xf>
    <xf numFmtId="178" fontId="5" fillId="0" borderId="85" xfId="42" applyFont="1" applyFill="1" applyBorder="1" applyAlignment="1" applyProtection="1">
      <alignment/>
      <protection/>
    </xf>
    <xf numFmtId="178" fontId="5" fillId="0" borderId="63" xfId="42" applyFont="1" applyFill="1" applyBorder="1" applyAlignment="1" applyProtection="1">
      <alignment/>
      <protection/>
    </xf>
    <xf numFmtId="178" fontId="5" fillId="0" borderId="46" xfId="0" applyNumberFormat="1" applyFont="1" applyFill="1" applyBorder="1" applyAlignment="1">
      <alignment/>
    </xf>
    <xf numFmtId="178" fontId="5" fillId="0" borderId="32" xfId="0" applyNumberFormat="1" applyFont="1" applyFill="1" applyBorder="1" applyAlignment="1">
      <alignment/>
    </xf>
    <xf numFmtId="0" fontId="6" fillId="0" borderId="63" xfId="0" applyFont="1" applyBorder="1" applyAlignment="1">
      <alignment/>
    </xf>
    <xf numFmtId="178" fontId="5" fillId="0" borderId="86" xfId="42" applyFont="1" applyFill="1" applyBorder="1" applyAlignment="1" applyProtection="1">
      <alignment/>
      <protection/>
    </xf>
    <xf numFmtId="0" fontId="5" fillId="0" borderId="87" xfId="0" applyFont="1" applyFill="1" applyBorder="1" applyAlignment="1">
      <alignment/>
    </xf>
    <xf numFmtId="0" fontId="61" fillId="29" borderId="85" xfId="48" applyFont="1" applyBorder="1" applyAlignment="1">
      <alignment/>
    </xf>
    <xf numFmtId="0" fontId="61" fillId="29" borderId="88" xfId="48" applyFont="1" applyBorder="1" applyAlignment="1">
      <alignment horizontal="center"/>
    </xf>
    <xf numFmtId="0" fontId="61" fillId="29" borderId="24" xfId="48" applyFont="1" applyBorder="1" applyAlignment="1">
      <alignment horizontal="center"/>
    </xf>
    <xf numFmtId="0" fontId="61" fillId="29" borderId="37" xfId="48" applyFont="1" applyBorder="1" applyAlignment="1">
      <alignment horizontal="center"/>
    </xf>
    <xf numFmtId="0" fontId="61" fillId="29" borderId="85" xfId="48" applyFont="1" applyBorder="1" applyAlignment="1">
      <alignment horizontal="center"/>
    </xf>
    <xf numFmtId="0" fontId="61" fillId="29" borderId="0" xfId="48" applyFont="1" applyBorder="1" applyAlignment="1">
      <alignment horizontal="center"/>
    </xf>
    <xf numFmtId="0" fontId="61" fillId="29" borderId="89" xfId="48" applyFont="1" applyBorder="1" applyAlignment="1">
      <alignment horizontal="center"/>
    </xf>
    <xf numFmtId="0" fontId="61" fillId="29" borderId="63" xfId="48" applyFont="1" applyBorder="1" applyAlignment="1">
      <alignment/>
    </xf>
    <xf numFmtId="0" fontId="61" fillId="29" borderId="63" xfId="48" applyFont="1" applyBorder="1" applyAlignment="1">
      <alignment horizontal="center"/>
    </xf>
    <xf numFmtId="0" fontId="61" fillId="29" borderId="73" xfId="48" applyFont="1" applyBorder="1" applyAlignment="1">
      <alignment horizontal="center"/>
    </xf>
    <xf numFmtId="0" fontId="61" fillId="29" borderId="46" xfId="48" applyFont="1" applyBorder="1" applyAlignment="1" quotePrefix="1">
      <alignment horizontal="center"/>
    </xf>
    <xf numFmtId="0" fontId="61" fillId="29" borderId="49" xfId="48" applyFont="1" applyBorder="1" applyAlignment="1" quotePrefix="1">
      <alignment horizontal="center"/>
    </xf>
    <xf numFmtId="0" fontId="61" fillId="29" borderId="90" xfId="48" applyFont="1" applyBorder="1" applyAlignment="1" quotePrefix="1">
      <alignment horizontal="center"/>
    </xf>
    <xf numFmtId="0" fontId="62" fillId="0" borderId="63" xfId="0" applyFont="1" applyFill="1" applyBorder="1" applyAlignment="1" quotePrefix="1">
      <alignment horizontal="center"/>
    </xf>
    <xf numFmtId="0" fontId="63" fillId="0" borderId="22" xfId="0" applyFont="1" applyFill="1" applyBorder="1" applyAlignment="1">
      <alignment horizontal="center"/>
    </xf>
    <xf numFmtId="0" fontId="64" fillId="0" borderId="63" xfId="0" applyFont="1" applyFill="1" applyBorder="1" applyAlignment="1" quotePrefix="1">
      <alignment horizontal="center"/>
    </xf>
    <xf numFmtId="0" fontId="65" fillId="0" borderId="22" xfId="0" applyFont="1" applyFill="1" applyBorder="1" applyAlignment="1">
      <alignment horizontal="center"/>
    </xf>
    <xf numFmtId="0" fontId="63" fillId="0" borderId="39" xfId="0" applyFont="1" applyFill="1" applyBorder="1" applyAlignment="1">
      <alignment horizontal="center"/>
    </xf>
    <xf numFmtId="178" fontId="66" fillId="0" borderId="36" xfId="42" applyFont="1" applyFill="1" applyBorder="1" applyAlignment="1">
      <alignment horizontal="center"/>
    </xf>
    <xf numFmtId="178" fontId="66" fillId="0" borderId="18" xfId="42" applyFont="1" applyFill="1" applyBorder="1" applyAlignment="1">
      <alignment horizontal="center"/>
    </xf>
    <xf numFmtId="178" fontId="66" fillId="0" borderId="35" xfId="42" applyFont="1" applyFill="1" applyBorder="1" applyAlignment="1" applyProtection="1">
      <alignment/>
      <protection/>
    </xf>
    <xf numFmtId="178" fontId="66" fillId="0" borderId="62" xfId="42" applyFont="1" applyFill="1" applyBorder="1" applyAlignment="1" applyProtection="1">
      <alignment/>
      <protection/>
    </xf>
    <xf numFmtId="178" fontId="66" fillId="0" borderId="91" xfId="42" applyFont="1" applyFill="1" applyBorder="1" applyAlignment="1">
      <alignment horizontal="center"/>
    </xf>
    <xf numFmtId="178" fontId="66" fillId="0" borderId="92" xfId="42" applyFont="1" applyFill="1" applyBorder="1" applyAlignment="1" applyProtection="1">
      <alignment/>
      <protection/>
    </xf>
    <xf numFmtId="178" fontId="66" fillId="0" borderId="57" xfId="42" applyFont="1" applyFill="1" applyBorder="1" applyAlignment="1" applyProtection="1">
      <alignment horizontal="center"/>
      <protection/>
    </xf>
    <xf numFmtId="178" fontId="66" fillId="0" borderId="36" xfId="42" applyFont="1" applyFill="1" applyBorder="1" applyAlignment="1" applyProtection="1">
      <alignment/>
      <protection/>
    </xf>
    <xf numFmtId="178" fontId="66" fillId="0" borderId="18" xfId="42" applyFont="1" applyFill="1" applyBorder="1" applyAlignment="1" applyProtection="1">
      <alignment/>
      <protection/>
    </xf>
    <xf numFmtId="178" fontId="66" fillId="0" borderId="40" xfId="42" applyFont="1" applyFill="1" applyBorder="1" applyAlignment="1" applyProtection="1">
      <alignment/>
      <protection/>
    </xf>
    <xf numFmtId="0" fontId="66" fillId="0" borderId="18" xfId="0" applyFont="1" applyFill="1" applyBorder="1" applyAlignment="1">
      <alignment horizontal="center"/>
    </xf>
    <xf numFmtId="178" fontId="66" fillId="0" borderId="64" xfId="42" applyFont="1" applyFill="1" applyBorder="1" applyAlignment="1" applyProtection="1">
      <alignment/>
      <protection/>
    </xf>
    <xf numFmtId="178" fontId="66" fillId="0" borderId="74" xfId="42" applyFont="1" applyFill="1" applyBorder="1" applyAlignment="1" applyProtection="1">
      <alignment/>
      <protection/>
    </xf>
    <xf numFmtId="178" fontId="66" fillId="0" borderId="0" xfId="42" applyFont="1" applyFill="1" applyBorder="1" applyAlignment="1" applyProtection="1">
      <alignment/>
      <protection/>
    </xf>
    <xf numFmtId="178" fontId="66" fillId="0" borderId="68" xfId="42" applyFont="1" applyFill="1" applyBorder="1" applyAlignment="1" applyProtection="1">
      <alignment/>
      <protection/>
    </xf>
    <xf numFmtId="178" fontId="66" fillId="0" borderId="49" xfId="0" applyNumberFormat="1" applyFont="1" applyFill="1" applyBorder="1" applyAlignment="1">
      <alignment/>
    </xf>
    <xf numFmtId="178" fontId="66" fillId="0" borderId="49" xfId="42" applyFont="1" applyFill="1" applyBorder="1" applyAlignment="1" applyProtection="1">
      <alignment/>
      <protection/>
    </xf>
    <xf numFmtId="178" fontId="66" fillId="0" borderId="22" xfId="42" applyFont="1" applyFill="1" applyBorder="1" applyAlignment="1" applyProtection="1">
      <alignment/>
      <protection/>
    </xf>
    <xf numFmtId="178" fontId="66" fillId="0" borderId="39" xfId="42" applyFont="1" applyFill="1" applyBorder="1" applyAlignment="1" applyProtection="1">
      <alignment/>
      <protection/>
    </xf>
    <xf numFmtId="178" fontId="66" fillId="0" borderId="20" xfId="42" applyFont="1" applyFill="1" applyBorder="1" applyAlignment="1" applyProtection="1">
      <alignment/>
      <protection/>
    </xf>
    <xf numFmtId="178" fontId="66" fillId="0" borderId="64" xfId="0" applyNumberFormat="1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6" fillId="0" borderId="93" xfId="0" applyFont="1" applyFill="1" applyBorder="1" applyAlignment="1">
      <alignment/>
    </xf>
    <xf numFmtId="178" fontId="66" fillId="0" borderId="0" xfId="42" applyFont="1" applyFill="1" applyAlignment="1">
      <alignment horizontal="center"/>
    </xf>
    <xf numFmtId="0" fontId="67" fillId="0" borderId="0" xfId="0" applyFont="1" applyBorder="1" applyAlignment="1">
      <alignment/>
    </xf>
    <xf numFmtId="0" fontId="67" fillId="0" borderId="68" xfId="0" applyFont="1" applyBorder="1" applyAlignment="1">
      <alignment/>
    </xf>
    <xf numFmtId="178" fontId="66" fillId="0" borderId="36" xfId="42" applyFont="1" applyBorder="1" applyAlignment="1">
      <alignment/>
    </xf>
    <xf numFmtId="178" fontId="66" fillId="0" borderId="79" xfId="42" applyFont="1" applyFill="1" applyBorder="1" applyAlignment="1" applyProtection="1">
      <alignment/>
      <protection/>
    </xf>
    <xf numFmtId="0" fontId="66" fillId="0" borderId="79" xfId="0" applyFont="1" applyFill="1" applyBorder="1" applyAlignment="1">
      <alignment horizontal="center"/>
    </xf>
    <xf numFmtId="178" fontId="66" fillId="0" borderId="94" xfId="42" applyFont="1" applyFill="1" applyBorder="1" applyAlignment="1" applyProtection="1">
      <alignment/>
      <protection/>
    </xf>
    <xf numFmtId="178" fontId="66" fillId="0" borderId="46" xfId="42" applyFont="1" applyFill="1" applyBorder="1" applyAlignment="1" applyProtection="1">
      <alignment/>
      <protection/>
    </xf>
    <xf numFmtId="178" fontId="66" fillId="0" borderId="71" xfId="42" applyFont="1" applyFill="1" applyBorder="1" applyAlignment="1" applyProtection="1">
      <alignment/>
      <protection/>
    </xf>
    <xf numFmtId="0" fontId="10" fillId="0" borderId="0" xfId="0" applyFont="1" applyFill="1" applyBorder="1" applyAlignment="1" quotePrefix="1">
      <alignment/>
    </xf>
    <xf numFmtId="0" fontId="3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2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E55" sqref="E55"/>
    </sheetView>
  </sheetViews>
  <sheetFormatPr defaultColWidth="9.00390625" defaultRowHeight="12.75"/>
  <cols>
    <col min="1" max="1" width="36.57421875" style="1" customWidth="1"/>
    <col min="2" max="2" width="12.7109375" style="1" customWidth="1"/>
    <col min="3" max="4" width="14.7109375" style="1" customWidth="1"/>
    <col min="5" max="5" width="16.00390625" style="1" customWidth="1"/>
    <col min="6" max="6" width="14.7109375" style="1" customWidth="1"/>
    <col min="7" max="7" width="20.8515625" style="1" customWidth="1"/>
    <col min="8" max="8" width="13.28125" style="1" customWidth="1"/>
    <col min="9" max="9" width="14.7109375" style="1" customWidth="1"/>
    <col min="10" max="10" width="14.140625" style="1" customWidth="1"/>
    <col min="11" max="11" width="13.140625" style="1" customWidth="1"/>
    <col min="12" max="12" width="14.00390625" style="1" customWidth="1"/>
    <col min="13" max="13" width="12.57421875" style="1" customWidth="1"/>
    <col min="14" max="14" width="14.421875" style="1" customWidth="1"/>
    <col min="15" max="16384" width="9.00390625" style="1" customWidth="1"/>
  </cols>
  <sheetData>
    <row r="1" spans="1:7" s="2" customFormat="1" ht="19.5">
      <c r="A1" s="291" t="s">
        <v>168</v>
      </c>
      <c r="B1" s="291"/>
      <c r="C1" s="291"/>
      <c r="D1" s="291"/>
      <c r="E1" s="291"/>
      <c r="F1" s="291"/>
      <c r="G1" s="291"/>
    </row>
    <row r="2" spans="1:10" s="2" customFormat="1" ht="19.5">
      <c r="A2" s="291" t="s">
        <v>169</v>
      </c>
      <c r="B2" s="291"/>
      <c r="C2" s="291"/>
      <c r="D2" s="291"/>
      <c r="E2" s="291"/>
      <c r="F2" s="291"/>
      <c r="G2" s="291"/>
      <c r="H2" s="3"/>
      <c r="I2" s="3"/>
      <c r="J2" s="3"/>
    </row>
    <row r="3" spans="1:10" s="2" customFormat="1" ht="19.5">
      <c r="A3" s="7" t="s">
        <v>97</v>
      </c>
      <c r="B3" s="3"/>
      <c r="C3" s="3"/>
      <c r="D3" s="3"/>
      <c r="E3" s="3"/>
      <c r="F3" s="3"/>
      <c r="G3" s="3"/>
      <c r="H3" s="3"/>
      <c r="I3" s="3"/>
      <c r="J3" s="3"/>
    </row>
    <row r="4" s="2" customFormat="1" ht="15">
      <c r="A4" s="2" t="s">
        <v>96</v>
      </c>
    </row>
    <row r="5" spans="1:6" s="2" customFormat="1" ht="13.5" thickBot="1">
      <c r="A5" s="2" t="s">
        <v>98</v>
      </c>
      <c r="E5" s="207"/>
      <c r="F5" s="207"/>
    </row>
    <row r="6" spans="1:22" s="7" customFormat="1" ht="15.75" thickBot="1">
      <c r="A6" s="240"/>
      <c r="B6" s="241"/>
      <c r="C6" s="242" t="s">
        <v>137</v>
      </c>
      <c r="D6" s="243"/>
      <c r="E6" s="244"/>
      <c r="F6" s="245"/>
      <c r="G6" s="246"/>
      <c r="H6" s="102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10"/>
    </row>
    <row r="7" spans="1:22" s="7" customFormat="1" ht="15">
      <c r="A7" s="247"/>
      <c r="B7" s="245" t="s">
        <v>138</v>
      </c>
      <c r="C7" s="244"/>
      <c r="D7" s="244"/>
      <c r="E7" s="248" t="s">
        <v>142</v>
      </c>
      <c r="F7" s="245" t="s">
        <v>145</v>
      </c>
      <c r="G7" s="249"/>
      <c r="H7" s="102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0"/>
    </row>
    <row r="8" spans="1:22" s="7" customFormat="1" ht="15">
      <c r="A8" s="247"/>
      <c r="B8" s="245" t="s">
        <v>139</v>
      </c>
      <c r="C8" s="248" t="s">
        <v>141</v>
      </c>
      <c r="D8" s="248" t="s">
        <v>53</v>
      </c>
      <c r="E8" s="248" t="s">
        <v>143</v>
      </c>
      <c r="F8" s="245" t="s">
        <v>146</v>
      </c>
      <c r="G8" s="249"/>
      <c r="H8" s="102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0"/>
    </row>
    <row r="9" spans="1:22" s="7" customFormat="1" ht="15">
      <c r="A9" s="248" t="s">
        <v>68</v>
      </c>
      <c r="B9" s="245" t="s">
        <v>140</v>
      </c>
      <c r="C9" s="248" t="s">
        <v>140</v>
      </c>
      <c r="D9" s="248"/>
      <c r="E9" s="248" t="s">
        <v>144</v>
      </c>
      <c r="F9" s="245" t="s">
        <v>3</v>
      </c>
      <c r="G9" s="249" t="s">
        <v>76</v>
      </c>
      <c r="H9" s="101"/>
      <c r="I9" s="11"/>
      <c r="J9" s="11"/>
      <c r="K9" s="11"/>
      <c r="L9" s="11"/>
      <c r="M9" s="11"/>
      <c r="N9" s="11"/>
      <c r="O9" s="9"/>
      <c r="P9" s="9"/>
      <c r="Q9" s="9"/>
      <c r="R9" s="9"/>
      <c r="S9" s="9"/>
      <c r="T9" s="9"/>
      <c r="U9" s="9"/>
      <c r="V9" s="10"/>
    </row>
    <row r="10" spans="1:21" s="7" customFormat="1" ht="12" customHeight="1" thickBot="1">
      <c r="A10" s="250" t="s">
        <v>71</v>
      </c>
      <c r="B10" s="251" t="s">
        <v>70</v>
      </c>
      <c r="C10" s="250" t="s">
        <v>77</v>
      </c>
      <c r="D10" s="250" t="s">
        <v>147</v>
      </c>
      <c r="E10" s="250" t="s">
        <v>79</v>
      </c>
      <c r="F10" s="251" t="s">
        <v>148</v>
      </c>
      <c r="G10" s="252" t="s">
        <v>149</v>
      </c>
      <c r="H10" s="10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7" customFormat="1" ht="12" customHeight="1">
      <c r="A11" s="203" t="s">
        <v>150</v>
      </c>
      <c r="B11" s="187"/>
      <c r="C11" s="255"/>
      <c r="D11" s="188"/>
      <c r="E11" s="253"/>
      <c r="F11" s="187"/>
      <c r="G11" s="208"/>
      <c r="H11" s="10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7" customFormat="1" ht="12" customHeight="1">
      <c r="A12" s="125" t="s">
        <v>65</v>
      </c>
      <c r="B12" s="94"/>
      <c r="C12" s="256"/>
      <c r="D12" s="94"/>
      <c r="E12" s="254"/>
      <c r="F12" s="126"/>
      <c r="G12" s="126"/>
      <c r="H12" s="10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s="7" customFormat="1" ht="12" customHeight="1">
      <c r="A13" s="204" t="s">
        <v>66</v>
      </c>
      <c r="B13" s="94"/>
      <c r="C13" s="256"/>
      <c r="D13" s="94"/>
      <c r="E13" s="257"/>
      <c r="F13" s="91"/>
      <c r="G13" s="224"/>
      <c r="H13" s="10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7" customFormat="1" ht="12" customHeight="1">
      <c r="A14" s="135" t="s">
        <v>67</v>
      </c>
      <c r="B14" s="94"/>
      <c r="C14" s="256"/>
      <c r="D14" s="94"/>
      <c r="E14" s="257" t="s">
        <v>43</v>
      </c>
      <c r="F14" s="94"/>
      <c r="G14" s="224"/>
      <c r="H14" s="10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7" customFormat="1" ht="12" customHeight="1">
      <c r="A15" s="138" t="s">
        <v>136</v>
      </c>
      <c r="B15" s="91"/>
      <c r="C15" s="258">
        <v>1607226.7</v>
      </c>
      <c r="D15" s="259">
        <f>SUM(B15:C15)</f>
        <v>1607226.7</v>
      </c>
      <c r="E15" s="258">
        <v>1607226.7</v>
      </c>
      <c r="F15" s="211">
        <f>SUM(D15-E15)</f>
        <v>0</v>
      </c>
      <c r="G15" s="225"/>
      <c r="H15" s="10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14" s="7" customFormat="1" ht="12.75" customHeight="1">
      <c r="A16" s="154" t="s">
        <v>88</v>
      </c>
      <c r="B16" s="81"/>
      <c r="C16" s="260">
        <v>6026270.02</v>
      </c>
      <c r="D16" s="259">
        <f>SUM(B16:C16)</f>
        <v>6026270.02</v>
      </c>
      <c r="E16" s="260">
        <f>6026270.02-2300000-1282422.62</f>
        <v>2443847.3999999994</v>
      </c>
      <c r="F16" s="211">
        <f>SUM(D16-E16)</f>
        <v>3582422.62</v>
      </c>
      <c r="G16" s="57"/>
      <c r="H16" s="120"/>
      <c r="I16" s="14"/>
      <c r="J16" s="14"/>
      <c r="K16" s="14"/>
      <c r="L16" s="14"/>
      <c r="M16" s="14"/>
      <c r="N16" s="14"/>
    </row>
    <row r="17" spans="1:14" s="7" customFormat="1" ht="12.75" customHeight="1" thickBot="1">
      <c r="A17" s="176" t="s">
        <v>127</v>
      </c>
      <c r="B17" s="186"/>
      <c r="C17" s="261">
        <v>7038342.09</v>
      </c>
      <c r="D17" s="262">
        <f>SUM(B17:C17)</f>
        <v>7038342.09</v>
      </c>
      <c r="E17" s="263">
        <v>7038342.09</v>
      </c>
      <c r="F17" s="226">
        <f>SUM(D17-E17)</f>
        <v>0</v>
      </c>
      <c r="G17" s="57"/>
      <c r="H17" s="120"/>
      <c r="I17" s="14"/>
      <c r="J17" s="14"/>
      <c r="K17" s="14"/>
      <c r="L17" s="14"/>
      <c r="M17" s="14"/>
      <c r="N17" s="14"/>
    </row>
    <row r="18" spans="1:16" s="7" customFormat="1" ht="15" customHeight="1" thickBot="1">
      <c r="A18" s="83" t="s">
        <v>82</v>
      </c>
      <c r="B18" s="179">
        <f>SUM(B15:B17)</f>
        <v>0</v>
      </c>
      <c r="C18" s="264">
        <f>SUM(C15:C17)</f>
        <v>14671838.809999999</v>
      </c>
      <c r="D18" s="264">
        <f>SUM(D15:D17)</f>
        <v>14671838.809999999</v>
      </c>
      <c r="E18" s="264">
        <f>SUM(E15:E17)</f>
        <v>11089416.19</v>
      </c>
      <c r="F18" s="191">
        <f>SUM(F15:F17)</f>
        <v>3582422.62</v>
      </c>
      <c r="G18" s="119"/>
      <c r="H18" s="121"/>
      <c r="I18" s="20"/>
      <c r="J18" s="20"/>
      <c r="K18" s="20"/>
      <c r="L18" s="20"/>
      <c r="M18" s="20"/>
      <c r="N18" s="20"/>
      <c r="O18" s="12"/>
      <c r="P18" s="12"/>
    </row>
    <row r="19" spans="1:8" s="2" customFormat="1" ht="12.75">
      <c r="A19" s="137" t="s">
        <v>91</v>
      </c>
      <c r="B19" s="88"/>
      <c r="C19" s="265"/>
      <c r="D19" s="266"/>
      <c r="E19" s="265"/>
      <c r="F19" s="136"/>
      <c r="G19" s="118"/>
      <c r="H19" s="123"/>
    </row>
    <row r="20" spans="1:8" s="2" customFormat="1" ht="12.75">
      <c r="A20" s="138" t="s">
        <v>92</v>
      </c>
      <c r="B20" s="88"/>
      <c r="C20" s="265"/>
      <c r="D20" s="266"/>
      <c r="E20" s="265"/>
      <c r="F20" s="88"/>
      <c r="G20" s="227"/>
      <c r="H20" s="123"/>
    </row>
    <row r="21" spans="1:8" s="2" customFormat="1" ht="12.75">
      <c r="A21" s="138" t="s">
        <v>0</v>
      </c>
      <c r="B21" s="88"/>
      <c r="C21" s="265">
        <v>9410297.33</v>
      </c>
      <c r="D21" s="259">
        <v>9410297.33</v>
      </c>
      <c r="E21" s="265">
        <v>9410297.33</v>
      </c>
      <c r="F21" s="211">
        <f>SUM(D21-E21)</f>
        <v>0</v>
      </c>
      <c r="G21" s="227"/>
      <c r="H21" s="123"/>
    </row>
    <row r="22" spans="1:8" s="2" customFormat="1" ht="12.75">
      <c r="A22" s="154" t="s">
        <v>88</v>
      </c>
      <c r="B22" s="88"/>
      <c r="C22" s="265">
        <v>3338900.38</v>
      </c>
      <c r="D22" s="259">
        <v>3338900.38</v>
      </c>
      <c r="E22" s="265">
        <v>3338900.38</v>
      </c>
      <c r="F22" s="211">
        <f>SUM(D22-E22)</f>
        <v>0</v>
      </c>
      <c r="G22" s="227"/>
      <c r="H22" s="123"/>
    </row>
    <row r="23" spans="1:8" s="2" customFormat="1" ht="13.5" thickBot="1">
      <c r="A23" s="176" t="s">
        <v>127</v>
      </c>
      <c r="B23" s="144"/>
      <c r="C23" s="267"/>
      <c r="D23" s="268"/>
      <c r="E23" s="267"/>
      <c r="F23" s="211">
        <f>SUM(D23-E23)</f>
        <v>0</v>
      </c>
      <c r="G23" s="228"/>
      <c r="H23" s="123"/>
    </row>
    <row r="24" spans="1:8" s="2" customFormat="1" ht="13.5" thickBot="1">
      <c r="A24" s="157" t="s">
        <v>151</v>
      </c>
      <c r="B24" s="189">
        <f>SUM(B21:B23)</f>
        <v>0</v>
      </c>
      <c r="C24" s="269">
        <f>SUM(C21:C23)</f>
        <v>12749197.71</v>
      </c>
      <c r="D24" s="269">
        <f>SUM(D21:D23)</f>
        <v>12749197.71</v>
      </c>
      <c r="E24" s="269">
        <f>SUM(E21:E23)</f>
        <v>12749197.71</v>
      </c>
      <c r="F24" s="112">
        <f>SUM(F21:F23)</f>
        <v>0</v>
      </c>
      <c r="G24" s="190"/>
      <c r="H24" s="123"/>
    </row>
    <row r="25" spans="1:8" s="2" customFormat="1" ht="12.75">
      <c r="A25" s="213" t="s">
        <v>94</v>
      </c>
      <c r="B25" s="214"/>
      <c r="C25" s="270"/>
      <c r="D25" s="270"/>
      <c r="E25" s="270"/>
      <c r="F25" s="233"/>
      <c r="G25" s="215"/>
      <c r="H25" s="6"/>
    </row>
    <row r="26" spans="1:8" s="2" customFormat="1" ht="12.75">
      <c r="A26" s="151" t="s">
        <v>95</v>
      </c>
      <c r="B26" s="14"/>
      <c r="C26" s="271"/>
      <c r="D26" s="272"/>
      <c r="E26" s="271"/>
      <c r="F26" s="234"/>
      <c r="G26" s="216"/>
      <c r="H26" s="6"/>
    </row>
    <row r="27" spans="1:8" s="2" customFormat="1" ht="12.75">
      <c r="A27" s="217" t="s">
        <v>136</v>
      </c>
      <c r="B27" s="88"/>
      <c r="C27" s="265">
        <v>1916873.12</v>
      </c>
      <c r="D27" s="259">
        <f>SUM(B27:C27)</f>
        <v>1916873.12</v>
      </c>
      <c r="E27" s="265">
        <v>1736873.12</v>
      </c>
      <c r="F27" s="211">
        <f>SUM(D27-E27)</f>
        <v>180000</v>
      </c>
      <c r="G27" s="229"/>
      <c r="H27" s="6"/>
    </row>
    <row r="28" spans="1:8" s="2" customFormat="1" ht="12.75">
      <c r="A28" s="218" t="s">
        <v>88</v>
      </c>
      <c r="B28" s="88"/>
      <c r="C28" s="265">
        <v>1162057.3</v>
      </c>
      <c r="D28" s="259">
        <f>SUM(B28:C28)</f>
        <v>1162057.3</v>
      </c>
      <c r="E28" s="265">
        <v>1162057.3</v>
      </c>
      <c r="F28" s="211">
        <f>SUM(D28-E28)</f>
        <v>0</v>
      </c>
      <c r="G28" s="229"/>
      <c r="H28" s="6"/>
    </row>
    <row r="29" spans="1:8" s="2" customFormat="1" ht="12.75">
      <c r="A29" s="217" t="s">
        <v>127</v>
      </c>
      <c r="B29" s="88"/>
      <c r="C29" s="266"/>
      <c r="D29" s="268"/>
      <c r="E29" s="265"/>
      <c r="F29" s="211">
        <f>SUM(D29-E29)</f>
        <v>0</v>
      </c>
      <c r="G29" s="229"/>
      <c r="H29" s="6"/>
    </row>
    <row r="30" spans="1:8" s="2" customFormat="1" ht="15.75" thickBot="1">
      <c r="A30" s="219" t="s">
        <v>157</v>
      </c>
      <c r="B30" s="209">
        <f>SUM(B27:B29)</f>
        <v>0</v>
      </c>
      <c r="C30" s="273">
        <f>SUM(C27:C29)</f>
        <v>3078930.42</v>
      </c>
      <c r="D30" s="273">
        <f>SUM(D27:D29)</f>
        <v>3078930.42</v>
      </c>
      <c r="E30" s="273">
        <f>SUM(E27:E29)</f>
        <v>2898930.42</v>
      </c>
      <c r="F30" s="235">
        <f>SUM(F27:F29)</f>
        <v>180000</v>
      </c>
      <c r="G30" s="210"/>
      <c r="H30" s="5"/>
    </row>
    <row r="31" spans="1:13" s="2" customFormat="1" ht="13.5" thickBot="1">
      <c r="A31" s="158" t="s">
        <v>99</v>
      </c>
      <c r="B31" s="148"/>
      <c r="C31" s="274"/>
      <c r="D31" s="274"/>
      <c r="E31" s="274"/>
      <c r="F31" s="142"/>
      <c r="G31" s="148"/>
      <c r="H31" s="150"/>
      <c r="I31" s="7"/>
      <c r="J31" s="7"/>
      <c r="M31" s="7"/>
    </row>
    <row r="32" spans="1:13" s="2" customFormat="1" ht="13.5" thickBot="1">
      <c r="A32" s="159" t="s">
        <v>100</v>
      </c>
      <c r="B32" s="109"/>
      <c r="C32" s="275"/>
      <c r="D32" s="275"/>
      <c r="E32" s="276"/>
      <c r="F32" s="109"/>
      <c r="G32" s="195"/>
      <c r="H32" s="150"/>
      <c r="I32" s="7"/>
      <c r="J32" s="7"/>
      <c r="K32" s="7"/>
      <c r="L32" s="7"/>
      <c r="M32" s="7"/>
    </row>
    <row r="33" spans="1:13" s="2" customFormat="1" ht="12.75">
      <c r="A33" s="138" t="s">
        <v>136</v>
      </c>
      <c r="B33" s="88"/>
      <c r="C33" s="265">
        <v>46533598.07</v>
      </c>
      <c r="D33" s="259">
        <f>SUM(B33:C33)</f>
        <v>46533598.07</v>
      </c>
      <c r="E33" s="265">
        <v>46533598.07</v>
      </c>
      <c r="F33" s="211">
        <v>0</v>
      </c>
      <c r="G33" s="227"/>
      <c r="H33" s="150"/>
      <c r="I33" s="7"/>
      <c r="J33" s="7"/>
      <c r="K33" s="7"/>
      <c r="L33" s="7"/>
      <c r="M33" s="7"/>
    </row>
    <row r="34" spans="1:15" s="2" customFormat="1" ht="12.75">
      <c r="A34" s="154" t="s">
        <v>88</v>
      </c>
      <c r="B34" s="81"/>
      <c r="C34" s="266">
        <v>814345.33</v>
      </c>
      <c r="D34" s="259">
        <f>SUM(B34:C34)</f>
        <v>814345.33</v>
      </c>
      <c r="E34" s="266">
        <v>814345.33</v>
      </c>
      <c r="F34" s="211">
        <f>SUM(D34-E34)</f>
        <v>0</v>
      </c>
      <c r="G34" s="227"/>
      <c r="H34" s="102"/>
      <c r="I34" s="9"/>
      <c r="J34" s="9"/>
      <c r="K34" s="9"/>
      <c r="L34" s="9"/>
      <c r="M34" s="9"/>
      <c r="N34" s="9"/>
      <c r="O34" s="10"/>
    </row>
    <row r="35" spans="1:32" s="2" customFormat="1" ht="13.5" thickBot="1">
      <c r="A35" s="176" t="s">
        <v>127</v>
      </c>
      <c r="B35" s="181"/>
      <c r="C35" s="277"/>
      <c r="D35" s="268"/>
      <c r="E35" s="267"/>
      <c r="F35" s="211">
        <f>SUM(D35-E35)</f>
        <v>0</v>
      </c>
      <c r="G35" s="228"/>
      <c r="H35" s="120"/>
      <c r="I35" s="14"/>
      <c r="J35" s="14"/>
      <c r="K35" s="14"/>
      <c r="L35" s="14"/>
      <c r="M35" s="14"/>
      <c r="N35" s="14"/>
      <c r="O35" s="14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</row>
    <row r="36" spans="1:26" s="2" customFormat="1" ht="13.5" thickBot="1">
      <c r="A36" s="197" t="s">
        <v>152</v>
      </c>
      <c r="B36" s="194">
        <f aca="true" t="shared" si="0" ref="B36:G36">SUM(B33:B35)</f>
        <v>0</v>
      </c>
      <c r="C36" s="278">
        <f t="shared" si="0"/>
        <v>47347943.4</v>
      </c>
      <c r="D36" s="278">
        <f t="shared" si="0"/>
        <v>47347943.4</v>
      </c>
      <c r="E36" s="278">
        <f>SUM(E33:E35)</f>
        <v>47347943.4</v>
      </c>
      <c r="F36" s="236">
        <f t="shared" si="0"/>
        <v>0</v>
      </c>
      <c r="G36" s="194">
        <f t="shared" si="0"/>
        <v>0</v>
      </c>
      <c r="H36" s="121"/>
      <c r="I36" s="20"/>
      <c r="J36" s="20"/>
      <c r="K36" s="20"/>
      <c r="L36" s="20"/>
      <c r="M36" s="20"/>
      <c r="N36" s="20"/>
      <c r="O36" s="14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s="2" customFormat="1" ht="13.5" thickBot="1">
      <c r="A37" s="197" t="s">
        <v>101</v>
      </c>
      <c r="B37" s="15"/>
      <c r="C37" s="279"/>
      <c r="D37" s="280"/>
      <c r="E37" s="279"/>
      <c r="F37" s="202"/>
      <c r="G37" s="15"/>
      <c r="H37" s="121"/>
      <c r="I37" s="20"/>
      <c r="J37" s="20"/>
      <c r="K37" s="20"/>
      <c r="L37" s="20"/>
      <c r="M37" s="20"/>
      <c r="N37" s="20"/>
      <c r="O37" s="14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s="2" customFormat="1" ht="12.75">
      <c r="A38" s="107" t="s">
        <v>136</v>
      </c>
      <c r="B38" s="88"/>
      <c r="C38" s="265">
        <v>5431640.14</v>
      </c>
      <c r="D38" s="259">
        <f>SUM(B38:C38)</f>
        <v>5431640.14</v>
      </c>
      <c r="E38" s="265">
        <v>5431640.14</v>
      </c>
      <c r="F38" s="211">
        <f>SUM(D38-E38)</f>
        <v>0</v>
      </c>
      <c r="G38" s="227"/>
      <c r="H38" s="121"/>
      <c r="I38" s="20"/>
      <c r="J38" s="20"/>
      <c r="K38" s="20"/>
      <c r="L38" s="20"/>
      <c r="M38" s="20"/>
      <c r="N38" s="20"/>
      <c r="O38" s="14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s="2" customFormat="1" ht="12.75">
      <c r="A39" s="198" t="s">
        <v>88</v>
      </c>
      <c r="B39" s="81"/>
      <c r="C39" s="266">
        <v>2026365.97</v>
      </c>
      <c r="D39" s="259">
        <f>SUM(B39:C39)</f>
        <v>2026365.97</v>
      </c>
      <c r="E39" s="266">
        <v>2026365.97</v>
      </c>
      <c r="F39" s="211">
        <f>SUM(D39-E39)</f>
        <v>0</v>
      </c>
      <c r="G39" s="227"/>
      <c r="H39" s="151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14" s="2" customFormat="1" ht="13.5" thickBot="1">
      <c r="A40" s="199" t="s">
        <v>127</v>
      </c>
      <c r="B40" s="181"/>
      <c r="C40" s="277">
        <v>2017809</v>
      </c>
      <c r="D40" s="281">
        <f>SUM(B40:C40)</f>
        <v>2017809</v>
      </c>
      <c r="E40" s="267">
        <v>2017809</v>
      </c>
      <c r="F40" s="211">
        <f>SUM(D40-E40)</f>
        <v>0</v>
      </c>
      <c r="G40" s="230"/>
      <c r="H40" s="122"/>
      <c r="N40" s="13"/>
    </row>
    <row r="41" spans="1:14" s="2" customFormat="1" ht="13.5" thickBot="1">
      <c r="A41" s="200" t="s">
        <v>154</v>
      </c>
      <c r="B41" s="189">
        <f>SUM(B38:B40)</f>
        <v>0</v>
      </c>
      <c r="C41" s="269">
        <f>SUM(C38:C40)</f>
        <v>9475815.11</v>
      </c>
      <c r="D41" s="269">
        <f>SUM(D38:D40)</f>
        <v>9475815.11</v>
      </c>
      <c r="E41" s="269">
        <f>SUM(E38:E40)</f>
        <v>9475815.11</v>
      </c>
      <c r="F41" s="112">
        <f>SUM(F38:F40)</f>
        <v>0</v>
      </c>
      <c r="G41" s="190"/>
      <c r="H41" s="122"/>
      <c r="N41" s="13"/>
    </row>
    <row r="42" spans="1:8" ht="13.5" thickBot="1">
      <c r="A42" s="200" t="s">
        <v>102</v>
      </c>
      <c r="B42" s="16"/>
      <c r="C42" s="282"/>
      <c r="D42" s="283"/>
      <c r="E42" s="282"/>
      <c r="F42" s="237"/>
      <c r="G42" s="16"/>
      <c r="H42" s="152"/>
    </row>
    <row r="43" spans="1:8" ht="12.75">
      <c r="A43" s="107" t="s">
        <v>136</v>
      </c>
      <c r="B43" s="88"/>
      <c r="C43" s="265">
        <v>7405609.73</v>
      </c>
      <c r="D43" s="259">
        <v>7405609.73</v>
      </c>
      <c r="E43" s="265">
        <v>7260263.2</v>
      </c>
      <c r="F43" s="211">
        <f>SUM(D43-E43)</f>
        <v>145346.53000000026</v>
      </c>
      <c r="G43" s="227"/>
      <c r="H43" s="152"/>
    </row>
    <row r="44" spans="1:8" ht="12.75">
      <c r="A44" s="198" t="s">
        <v>88</v>
      </c>
      <c r="B44" s="81"/>
      <c r="C44" s="265">
        <v>1371555.74</v>
      </c>
      <c r="D44" s="259">
        <f>SUM(B44:C44)</f>
        <v>1371555.74</v>
      </c>
      <c r="E44" s="265">
        <f>375357.74+830303+165895</f>
        <v>1371555.74</v>
      </c>
      <c r="F44" s="211">
        <f>SUM(D44-E44)</f>
        <v>0</v>
      </c>
      <c r="G44" s="227"/>
      <c r="H44" s="152"/>
    </row>
    <row r="45" spans="1:8" ht="13.5" thickBot="1">
      <c r="A45" s="199" t="s">
        <v>127</v>
      </c>
      <c r="B45" s="181"/>
      <c r="C45" s="277">
        <v>2017809</v>
      </c>
      <c r="D45" s="281">
        <f>SUM(B45:C45)</f>
        <v>2017809</v>
      </c>
      <c r="E45" s="267">
        <v>2017809</v>
      </c>
      <c r="F45" s="211">
        <f>SUM(D45-E45)</f>
        <v>0</v>
      </c>
      <c r="G45" s="228"/>
      <c r="H45" s="152"/>
    </row>
    <row r="46" spans="1:8" ht="13.5" thickBot="1">
      <c r="A46" s="197" t="s">
        <v>155</v>
      </c>
      <c r="B46" s="194">
        <f>SUM(B43:B45)</f>
        <v>0</v>
      </c>
      <c r="C46" s="278">
        <f>SUM(C43:C45)</f>
        <v>10794974.47</v>
      </c>
      <c r="D46" s="278">
        <f>SUM(D43:D45)</f>
        <v>10794974.47</v>
      </c>
      <c r="E46" s="278">
        <f>SUM(E43:E45)</f>
        <v>10649627.94</v>
      </c>
      <c r="F46" s="236">
        <f>SUM(F43:F45)</f>
        <v>145346.53000000026</v>
      </c>
      <c r="G46" s="192"/>
      <c r="H46" s="152"/>
    </row>
    <row r="47" spans="1:8" ht="12.75">
      <c r="A47" s="201" t="s">
        <v>103</v>
      </c>
      <c r="B47" s="16"/>
      <c r="C47" s="282"/>
      <c r="D47" s="283"/>
      <c r="E47" s="282"/>
      <c r="F47" s="237"/>
      <c r="G47" s="16"/>
      <c r="H47" s="152"/>
    </row>
    <row r="48" spans="1:8" ht="12.75">
      <c r="A48" s="107" t="s">
        <v>136</v>
      </c>
      <c r="B48" s="88"/>
      <c r="C48" s="265">
        <v>17775440.26</v>
      </c>
      <c r="D48" s="259">
        <f>SUM(B48:C48)</f>
        <v>17775440.26</v>
      </c>
      <c r="E48" s="265">
        <f>17775440.26-1600885.65-204000</f>
        <v>15970554.610000001</v>
      </c>
      <c r="F48" s="211">
        <f>SUM(D48-E48)</f>
        <v>1804885.6500000004</v>
      </c>
      <c r="G48" s="227"/>
      <c r="H48" s="152"/>
    </row>
    <row r="49" spans="1:8" ht="12.75">
      <c r="A49" s="198" t="s">
        <v>88</v>
      </c>
      <c r="B49" s="81"/>
      <c r="C49" s="265">
        <v>3461586.92</v>
      </c>
      <c r="D49" s="259">
        <f>SUM(B49:C49)</f>
        <v>3461586.92</v>
      </c>
      <c r="E49" s="265">
        <f>3461586.92-1000000</f>
        <v>2461586.92</v>
      </c>
      <c r="F49" s="211">
        <f>SUM(D49-E49)</f>
        <v>1000000</v>
      </c>
      <c r="G49" s="227"/>
      <c r="H49" s="152"/>
    </row>
    <row r="50" spans="1:8" ht="13.5" thickBot="1">
      <c r="A50" s="199" t="s">
        <v>127</v>
      </c>
      <c r="B50" s="181"/>
      <c r="C50" s="277">
        <v>0</v>
      </c>
      <c r="D50" s="259">
        <f>SUM(B50:C50)</f>
        <v>0</v>
      </c>
      <c r="E50" s="267">
        <v>0</v>
      </c>
      <c r="F50" s="226">
        <f>SUM(D50-E50)</f>
        <v>0</v>
      </c>
      <c r="G50" s="228"/>
      <c r="H50" s="152"/>
    </row>
    <row r="51" spans="1:8" ht="13.5" thickBot="1">
      <c r="A51" s="200" t="s">
        <v>156</v>
      </c>
      <c r="B51" s="148">
        <f>SUM(B48:B50)</f>
        <v>0</v>
      </c>
      <c r="C51" s="274">
        <f>SUM(C48:C50)</f>
        <v>21237027.18</v>
      </c>
      <c r="D51" s="274">
        <f>SUM(D48:D50)</f>
        <v>21237027.18</v>
      </c>
      <c r="E51" s="274">
        <f>SUM(E48:E50)</f>
        <v>18432141.53</v>
      </c>
      <c r="F51" s="142">
        <f>SUM(F48:F50)</f>
        <v>2804885.6500000004</v>
      </c>
      <c r="G51" s="193"/>
      <c r="H51" s="152"/>
    </row>
    <row r="52" spans="1:8" ht="12.75">
      <c r="A52" s="201" t="s">
        <v>104</v>
      </c>
      <c r="B52" s="16"/>
      <c r="C52" s="282"/>
      <c r="D52" s="282"/>
      <c r="E52" s="282"/>
      <c r="F52" s="237"/>
      <c r="G52" s="16"/>
      <c r="H52" s="152"/>
    </row>
    <row r="53" spans="1:8" ht="12.75">
      <c r="A53" s="107" t="s">
        <v>136</v>
      </c>
      <c r="B53" s="147"/>
      <c r="C53" s="284">
        <v>113047.5</v>
      </c>
      <c r="D53" s="259">
        <f>SUM(B53:C53)</f>
        <v>113047.5</v>
      </c>
      <c r="E53" s="284">
        <v>113047.5</v>
      </c>
      <c r="F53" s="211">
        <f>SUM(D53-E53)</f>
        <v>0</v>
      </c>
      <c r="G53" s="231"/>
      <c r="H53" s="152"/>
    </row>
    <row r="54" spans="1:8" ht="12.75">
      <c r="A54" s="212" t="s">
        <v>88</v>
      </c>
      <c r="B54" s="88"/>
      <c r="C54" s="266">
        <v>2579484.03</v>
      </c>
      <c r="D54" s="259">
        <f>SUM(B54:C54)</f>
        <v>2579484.03</v>
      </c>
      <c r="E54" s="266">
        <f>2579484.03-500000</f>
        <v>2079484.0299999998</v>
      </c>
      <c r="F54" s="211">
        <f>SUM(D54-E54)</f>
        <v>500000</v>
      </c>
      <c r="G54" s="227"/>
      <c r="H54" s="152"/>
    </row>
    <row r="55" spans="1:8" ht="13.5" thickBot="1">
      <c r="A55" s="220" t="s">
        <v>127</v>
      </c>
      <c r="B55" s="221"/>
      <c r="C55" s="285"/>
      <c r="D55" s="286"/>
      <c r="E55" s="287"/>
      <c r="F55" s="222">
        <f>SUM(D55-E55)</f>
        <v>0</v>
      </c>
      <c r="G55" s="232"/>
      <c r="H55" s="152"/>
    </row>
    <row r="56" spans="1:8" ht="13.5" thickBot="1">
      <c r="A56" s="223" t="s">
        <v>153</v>
      </c>
      <c r="B56" s="141">
        <f>SUM(B53:B55)</f>
        <v>0</v>
      </c>
      <c r="C56" s="269">
        <f>SUM(C53:C55)</f>
        <v>2692531.53</v>
      </c>
      <c r="D56" s="269">
        <f>SUM(D53:D55)</f>
        <v>2692531.53</v>
      </c>
      <c r="E56" s="269">
        <f>SUM(E53:E55)</f>
        <v>2192531.53</v>
      </c>
      <c r="F56" s="196">
        <f>SUM(D56-E56)</f>
        <v>500000</v>
      </c>
      <c r="G56" s="190"/>
      <c r="H56" s="152"/>
    </row>
    <row r="57" spans="1:8" ht="13.5" thickBot="1">
      <c r="A57" s="140" t="s">
        <v>107</v>
      </c>
      <c r="B57" s="142"/>
      <c r="C57" s="288">
        <f>SUM(C56+C51+C46+C41+C36+C30)</f>
        <v>94627222.11</v>
      </c>
      <c r="D57" s="288">
        <f>SUM(D56+D51+D46+D41+D36+D30)</f>
        <v>94627222.11</v>
      </c>
      <c r="E57" s="289">
        <f>SUM(E56+E51+E46+E41+E36+E30)</f>
        <v>90996989.92999999</v>
      </c>
      <c r="F57" s="142">
        <f>SUM(F56+F51+F46+F41+F36+F30)</f>
        <v>3630232.1800000006</v>
      </c>
      <c r="G57" s="148"/>
      <c r="H57" s="152"/>
    </row>
    <row r="58" spans="1:8" ht="13.5" thickBot="1">
      <c r="A58" s="239" t="s">
        <v>90</v>
      </c>
      <c r="B58" s="238"/>
      <c r="C58" s="288">
        <f>SUM(C57+C24+C18)</f>
        <v>122048258.63</v>
      </c>
      <c r="D58" s="288">
        <f>SUM(D57+D24+D18)</f>
        <v>122048258.63</v>
      </c>
      <c r="E58" s="289">
        <f>SUM(E57+E24+E18)</f>
        <v>114835603.82999998</v>
      </c>
      <c r="F58" s="142">
        <f>SUM(F57+F24+F18)</f>
        <v>7212654.800000001</v>
      </c>
      <c r="G58" s="148"/>
      <c r="H58" s="152"/>
    </row>
    <row r="59" spans="1:7" ht="12.75">
      <c r="A59" s="290" t="s">
        <v>163</v>
      </c>
      <c r="B59" s="7"/>
      <c r="C59" s="7"/>
      <c r="D59" s="7"/>
      <c r="E59" s="7"/>
      <c r="F59" s="7"/>
      <c r="G59" s="7"/>
    </row>
    <row r="60" spans="1:5" ht="12.75">
      <c r="A60" s="205" t="s">
        <v>158</v>
      </c>
      <c r="C60" s="1" t="s">
        <v>129</v>
      </c>
      <c r="E60" s="1" t="s">
        <v>167</v>
      </c>
    </row>
    <row r="61" spans="1:7" ht="12.75">
      <c r="A61" s="113"/>
      <c r="B61" s="6"/>
      <c r="C61" s="6"/>
      <c r="D61" s="6"/>
      <c r="E61" s="6"/>
      <c r="F61" s="6"/>
      <c r="G61" s="6"/>
    </row>
    <row r="62" spans="1:7" ht="12.75">
      <c r="A62" s="160" t="s">
        <v>159</v>
      </c>
      <c r="B62" s="33"/>
      <c r="C62" s="6"/>
      <c r="D62" s="33"/>
      <c r="E62" s="6"/>
      <c r="F62" s="6"/>
      <c r="G62" s="6"/>
    </row>
    <row r="63" spans="1:7" ht="12.75">
      <c r="A63" s="113" t="s">
        <v>164</v>
      </c>
      <c r="B63" s="6"/>
      <c r="C63" s="6" t="s">
        <v>162</v>
      </c>
      <c r="D63" s="6"/>
      <c r="E63" s="6" t="s">
        <v>166</v>
      </c>
      <c r="F63" s="6"/>
      <c r="G63" s="6"/>
    </row>
    <row r="64" spans="1:7" ht="12.75">
      <c r="A64" s="160" t="s">
        <v>160</v>
      </c>
      <c r="B64" s="6"/>
      <c r="C64" s="33" t="s">
        <v>161</v>
      </c>
      <c r="D64" s="6"/>
      <c r="E64" s="47" t="s">
        <v>165</v>
      </c>
      <c r="F64" s="6"/>
      <c r="G64" s="6"/>
    </row>
    <row r="65" spans="1:7" ht="12.75" hidden="1">
      <c r="A65" s="15"/>
      <c r="B65" s="6"/>
      <c r="C65" s="6"/>
      <c r="D65" s="6"/>
      <c r="E65" s="6"/>
      <c r="F65" s="6"/>
      <c r="G65" s="6"/>
    </row>
    <row r="66" spans="1:7" ht="12.75">
      <c r="A66" s="21"/>
      <c r="B66" s="33"/>
      <c r="C66" s="6"/>
      <c r="D66" s="6"/>
      <c r="E66" s="33"/>
      <c r="F66" s="33"/>
      <c r="G66" s="6"/>
    </row>
    <row r="67" spans="1:7" ht="12.75">
      <c r="A67" s="21"/>
      <c r="B67" s="33"/>
      <c r="C67" s="6"/>
      <c r="D67" s="6"/>
      <c r="E67" s="206"/>
      <c r="F67" s="6"/>
      <c r="G67" s="6"/>
    </row>
    <row r="68" spans="1:7" ht="12.75">
      <c r="A68" s="15"/>
      <c r="B68" s="6"/>
      <c r="C68" s="6"/>
      <c r="D68" s="6"/>
      <c r="E68" s="6"/>
      <c r="F68" s="6"/>
      <c r="G68" s="6"/>
    </row>
    <row r="69" spans="1:7" ht="12.75">
      <c r="A69" s="15"/>
      <c r="B69" s="6"/>
      <c r="C69" s="6"/>
      <c r="D69" s="6"/>
      <c r="E69" s="6"/>
      <c r="F69" s="6"/>
      <c r="G69" s="6"/>
    </row>
    <row r="70" spans="1:7" ht="12.75">
      <c r="A70" s="15"/>
      <c r="B70" s="6"/>
      <c r="C70" s="6"/>
      <c r="D70" s="6"/>
      <c r="E70" s="6"/>
      <c r="F70" s="6"/>
      <c r="G70" s="6"/>
    </row>
    <row r="71" spans="1:7" ht="12.75">
      <c r="A71" s="15"/>
      <c r="B71" s="6"/>
      <c r="C71" s="6"/>
      <c r="D71" s="6"/>
      <c r="E71" s="6"/>
      <c r="F71" s="6"/>
      <c r="G71" s="6"/>
    </row>
    <row r="72" spans="1:7" ht="12.75">
      <c r="A72" s="15"/>
      <c r="B72" s="6"/>
      <c r="C72" s="6"/>
      <c r="D72" s="6"/>
      <c r="E72" s="6"/>
      <c r="F72" s="6"/>
      <c r="G72" s="6"/>
    </row>
    <row r="73" spans="1:7" ht="12.75">
      <c r="A73" s="15"/>
      <c r="B73" s="6"/>
      <c r="C73" s="6"/>
      <c r="D73" s="6"/>
      <c r="E73" s="6"/>
      <c r="F73" s="6"/>
      <c r="G73" s="6"/>
    </row>
    <row r="74" spans="1:7" ht="12.75">
      <c r="A74" s="15"/>
      <c r="B74" s="6"/>
      <c r="C74" s="6"/>
      <c r="D74" s="6"/>
      <c r="E74" s="6"/>
      <c r="F74" s="6"/>
      <c r="G74" s="6"/>
    </row>
    <row r="75" spans="1:7" ht="12.75">
      <c r="A75" s="15"/>
      <c r="B75" s="6"/>
      <c r="C75" s="6"/>
      <c r="D75" s="6"/>
      <c r="E75" s="6"/>
      <c r="F75" s="6"/>
      <c r="G75" s="6"/>
    </row>
    <row r="76" spans="1:7" ht="12.75">
      <c r="A76" s="15"/>
      <c r="B76" s="6"/>
      <c r="C76" s="6"/>
      <c r="D76" s="6"/>
      <c r="E76" s="6"/>
      <c r="F76" s="6"/>
      <c r="G76" s="6"/>
    </row>
    <row r="77" spans="1:7" ht="12.75">
      <c r="A77" s="15"/>
      <c r="B77" s="6"/>
      <c r="C77" s="6"/>
      <c r="D77" s="6"/>
      <c r="E77" s="6"/>
      <c r="F77" s="6"/>
      <c r="G77" s="6"/>
    </row>
    <row r="78" spans="1:7" ht="12.75">
      <c r="A78" s="15"/>
      <c r="B78" s="6"/>
      <c r="C78" s="6"/>
      <c r="D78" s="6"/>
      <c r="E78" s="6"/>
      <c r="F78" s="6"/>
      <c r="G78" s="6"/>
    </row>
    <row r="79" spans="1:7" ht="12.75">
      <c r="A79" s="15"/>
      <c r="B79" s="6"/>
      <c r="C79" s="6"/>
      <c r="D79" s="6"/>
      <c r="E79" s="6"/>
      <c r="F79" s="6"/>
      <c r="G79" s="6"/>
    </row>
    <row r="80" spans="1:7" ht="12.75">
      <c r="A80" s="15"/>
      <c r="B80" s="6"/>
      <c r="C80" s="6"/>
      <c r="D80" s="6"/>
      <c r="E80" s="6"/>
      <c r="F80" s="6"/>
      <c r="G80" s="6"/>
    </row>
    <row r="81" spans="1:7" ht="12.75">
      <c r="A81" s="15"/>
      <c r="B81" s="6"/>
      <c r="C81" s="6"/>
      <c r="D81" s="6"/>
      <c r="E81" s="6"/>
      <c r="F81" s="6"/>
      <c r="G81" s="6"/>
    </row>
    <row r="82" spans="1:7" ht="12.75">
      <c r="A82" s="15"/>
      <c r="B82" s="6"/>
      <c r="C82" s="6"/>
      <c r="D82" s="6"/>
      <c r="E82" s="6"/>
      <c r="F82" s="6"/>
      <c r="G82" s="6"/>
    </row>
    <row r="83" spans="1:7" ht="12.75">
      <c r="A83" s="15"/>
      <c r="B83" s="6"/>
      <c r="C83" s="6"/>
      <c r="D83" s="6"/>
      <c r="E83" s="6"/>
      <c r="F83" s="6"/>
      <c r="G83" s="6"/>
    </row>
    <row r="84" spans="1:7" ht="12.75">
      <c r="A84" s="15"/>
      <c r="B84" s="6"/>
      <c r="C84" s="6"/>
      <c r="D84" s="6"/>
      <c r="E84" s="6"/>
      <c r="F84" s="6"/>
      <c r="G84" s="6"/>
    </row>
    <row r="85" spans="1:7" ht="12.75">
      <c r="A85" s="15"/>
      <c r="B85" s="6"/>
      <c r="C85" s="6"/>
      <c r="D85" s="6"/>
      <c r="E85" s="6"/>
      <c r="F85" s="6"/>
      <c r="G85" s="6"/>
    </row>
    <row r="86" spans="1:7" ht="12.75">
      <c r="A86" s="15"/>
      <c r="B86" s="6"/>
      <c r="C86" s="6"/>
      <c r="D86" s="6"/>
      <c r="E86" s="6"/>
      <c r="F86" s="6"/>
      <c r="G86" s="6"/>
    </row>
    <row r="87" spans="1:7" ht="12.75">
      <c r="A87" s="8"/>
      <c r="B87" s="6"/>
      <c r="C87" s="6"/>
      <c r="D87" s="6"/>
      <c r="E87" s="6"/>
      <c r="F87" s="6"/>
      <c r="G87" s="6"/>
    </row>
    <row r="88" spans="1:7" ht="12.75">
      <c r="A88" s="29"/>
      <c r="B88" s="6"/>
      <c r="C88" s="6"/>
      <c r="D88" s="6"/>
      <c r="E88" s="6"/>
      <c r="F88" s="6"/>
      <c r="G88" s="6"/>
    </row>
    <row r="89" spans="1:7" ht="12.75">
      <c r="A89" s="22"/>
      <c r="B89" s="6"/>
      <c r="C89" s="6"/>
      <c r="D89" s="6"/>
      <c r="E89" s="6"/>
      <c r="F89" s="6"/>
      <c r="G89" s="6"/>
    </row>
    <row r="90" spans="1:7" ht="12.75">
      <c r="A90" s="29"/>
      <c r="B90" s="6"/>
      <c r="C90" s="6"/>
      <c r="D90" s="6"/>
      <c r="E90" s="6"/>
      <c r="F90" s="6"/>
      <c r="G90" s="6"/>
    </row>
    <row r="91" spans="1:7" ht="12.75">
      <c r="A91" s="29"/>
      <c r="B91" s="6"/>
      <c r="C91" s="6"/>
      <c r="D91" s="6"/>
      <c r="E91" s="6"/>
      <c r="F91" s="6"/>
      <c r="G91" s="6"/>
    </row>
    <row r="92" spans="1:7" ht="12.75">
      <c r="A92" s="29"/>
      <c r="B92" s="6"/>
      <c r="C92" s="6"/>
      <c r="D92" s="6"/>
      <c r="E92" s="6"/>
      <c r="F92" s="6"/>
      <c r="G92" s="6"/>
    </row>
    <row r="93" spans="1:7" ht="12.75">
      <c r="A93" s="29"/>
      <c r="B93" s="6"/>
      <c r="C93" s="6"/>
      <c r="D93" s="6"/>
      <c r="E93" s="6"/>
      <c r="F93" s="6"/>
      <c r="G93" s="6"/>
    </row>
    <row r="94" spans="1:7" ht="12.75">
      <c r="A94" s="29"/>
      <c r="B94" s="6"/>
      <c r="C94" s="6"/>
      <c r="D94" s="6"/>
      <c r="E94" s="6"/>
      <c r="F94" s="6"/>
      <c r="G94" s="6"/>
    </row>
    <row r="95" spans="1:7" ht="12.75">
      <c r="A95" s="29"/>
      <c r="B95" s="6"/>
      <c r="C95" s="6"/>
      <c r="D95" s="6"/>
      <c r="E95" s="6"/>
      <c r="F95" s="6"/>
      <c r="G95" s="6"/>
    </row>
    <row r="96" spans="1:7" ht="12.75">
      <c r="A96" s="29"/>
      <c r="B96" s="6"/>
      <c r="C96" s="6"/>
      <c r="D96" s="6"/>
      <c r="E96" s="6"/>
      <c r="F96" s="6"/>
      <c r="G96" s="6"/>
    </row>
    <row r="97" spans="1:7" ht="12.75">
      <c r="A97" s="29"/>
      <c r="B97" s="6"/>
      <c r="C97" s="6"/>
      <c r="D97" s="6"/>
      <c r="E97" s="6"/>
      <c r="F97" s="6"/>
      <c r="G97" s="6"/>
    </row>
    <row r="98" spans="1:7" ht="12.75">
      <c r="A98" s="29"/>
      <c r="B98" s="6"/>
      <c r="C98" s="6"/>
      <c r="D98" s="6"/>
      <c r="E98" s="6"/>
      <c r="F98" s="6"/>
      <c r="G98" s="6"/>
    </row>
    <row r="99" spans="1:7" ht="12.75">
      <c r="A99" s="29"/>
      <c r="B99" s="6"/>
      <c r="C99" s="6"/>
      <c r="D99" s="6"/>
      <c r="E99" s="6"/>
      <c r="F99" s="6"/>
      <c r="G99" s="6"/>
    </row>
    <row r="100" spans="1:7" ht="12.75">
      <c r="A100" s="29"/>
      <c r="B100" s="6"/>
      <c r="C100" s="6"/>
      <c r="D100" s="6"/>
      <c r="E100" s="6"/>
      <c r="F100" s="6"/>
      <c r="G100" s="6"/>
    </row>
    <row r="101" spans="1:7" ht="12.75">
      <c r="A101" s="29"/>
      <c r="B101" s="6"/>
      <c r="C101" s="6"/>
      <c r="D101" s="6"/>
      <c r="E101" s="6"/>
      <c r="F101" s="6"/>
      <c r="G101" s="6"/>
    </row>
    <row r="102" spans="1:7" ht="12.75">
      <c r="A102" s="29"/>
      <c r="B102" s="6"/>
      <c r="C102" s="6"/>
      <c r="D102" s="6"/>
      <c r="E102" s="6"/>
      <c r="F102" s="6"/>
      <c r="G102" s="6"/>
    </row>
    <row r="103" spans="1:7" ht="12.75">
      <c r="A103" s="29"/>
      <c r="B103" s="6"/>
      <c r="C103" s="6"/>
      <c r="D103" s="6"/>
      <c r="E103" s="6"/>
      <c r="F103" s="6"/>
      <c r="G103" s="6"/>
    </row>
    <row r="104" spans="1:7" ht="12.75">
      <c r="A104" s="17"/>
      <c r="B104" s="6"/>
      <c r="C104" s="6"/>
      <c r="D104" s="6"/>
      <c r="E104" s="6"/>
      <c r="F104" s="6"/>
      <c r="G104" s="6"/>
    </row>
    <row r="105" spans="1:7" ht="12.75">
      <c r="A105" s="7"/>
      <c r="B105" s="6"/>
      <c r="C105" s="6"/>
      <c r="D105" s="6"/>
      <c r="E105" s="6"/>
      <c r="F105" s="6"/>
      <c r="G105" s="6"/>
    </row>
    <row r="106" spans="1:7" ht="12.75">
      <c r="A106" s="106"/>
      <c r="B106" s="6"/>
      <c r="C106" s="6"/>
      <c r="D106" s="6"/>
      <c r="E106" s="6"/>
      <c r="F106" s="6"/>
      <c r="G106" s="6"/>
    </row>
    <row r="107" spans="1:7" ht="12.75">
      <c r="A107" s="7"/>
      <c r="B107" s="6"/>
      <c r="C107" s="6"/>
      <c r="D107" s="6"/>
      <c r="E107" s="6"/>
      <c r="F107" s="6"/>
      <c r="G107" s="6"/>
    </row>
    <row r="108" spans="1:7" ht="12.75">
      <c r="A108" s="7"/>
      <c r="B108" s="6"/>
      <c r="C108" s="6"/>
      <c r="D108" s="6"/>
      <c r="E108" s="6"/>
      <c r="F108" s="6"/>
      <c r="G108" s="6"/>
    </row>
    <row r="109" spans="1:7" ht="12.75">
      <c r="A109" s="7"/>
      <c r="B109" s="6"/>
      <c r="C109" s="6"/>
      <c r="D109" s="6"/>
      <c r="E109" s="6"/>
      <c r="F109" s="6"/>
      <c r="G109" s="6"/>
    </row>
    <row r="110" spans="1:7" ht="12.75">
      <c r="A110" s="7"/>
      <c r="B110" s="6"/>
      <c r="C110" s="6"/>
      <c r="D110" s="6"/>
      <c r="E110" s="6"/>
      <c r="F110" s="6"/>
      <c r="G110" s="6"/>
    </row>
    <row r="111" spans="1:7" ht="12.75">
      <c r="A111" s="7"/>
      <c r="B111" s="6"/>
      <c r="C111" s="6"/>
      <c r="D111" s="6"/>
      <c r="E111" s="6"/>
      <c r="F111" s="6"/>
      <c r="G111" s="6"/>
    </row>
    <row r="112" spans="2:7" ht="12.75">
      <c r="B112" s="7"/>
      <c r="C112" s="7"/>
      <c r="D112" s="7"/>
      <c r="E112" s="7"/>
      <c r="F112" s="7"/>
      <c r="G112" s="7"/>
    </row>
  </sheetData>
  <sheetProtection/>
  <mergeCells count="2">
    <mergeCell ref="A1:G1"/>
    <mergeCell ref="A2:G2"/>
  </mergeCells>
  <printOptions/>
  <pageMargins left="1.5" right="0.75" top="0.5" bottom="0.25" header="0" footer="0"/>
  <pageSetup fitToHeight="0" horizontalDpi="300" verticalDpi="300" orientation="landscape" paperSize="5" r:id="rId1"/>
  <headerFooter alignWithMargins="0">
    <oddHeader>&amp;C&amp;F</oddHeader>
    <oddFooter>&amp;CPage &amp;P of &amp;N</oddFooter>
  </headerFooter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K170"/>
  <sheetViews>
    <sheetView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E10" sqref="E10"/>
    </sheetView>
  </sheetViews>
  <sheetFormatPr defaultColWidth="9.00390625" defaultRowHeight="12.75"/>
  <cols>
    <col min="1" max="1" width="42.00390625" style="1" customWidth="1"/>
    <col min="2" max="2" width="9.421875" style="1" customWidth="1"/>
    <col min="3" max="3" width="14.8515625" style="1" customWidth="1"/>
    <col min="4" max="4" width="15.00390625" style="1" customWidth="1"/>
    <col min="5" max="5" width="15.8515625" style="1" customWidth="1"/>
    <col min="6" max="6" width="17.140625" style="1" customWidth="1"/>
    <col min="7" max="7" width="12.8515625" style="1" customWidth="1"/>
    <col min="8" max="8" width="16.140625" style="1" customWidth="1"/>
    <col min="9" max="9" width="11.57421875" style="1" customWidth="1"/>
    <col min="10" max="10" width="11.140625" style="1" customWidth="1"/>
    <col min="11" max="11" width="11.57421875" style="1" customWidth="1"/>
    <col min="12" max="12" width="13.421875" style="1" customWidth="1"/>
    <col min="13" max="13" width="12.28125" style="1" customWidth="1"/>
    <col min="14" max="14" width="11.28125" style="1" customWidth="1"/>
    <col min="15" max="15" width="10.421875" style="1" customWidth="1"/>
    <col min="16" max="16" width="13.140625" style="1" customWidth="1"/>
    <col min="17" max="17" width="24.140625" style="1" customWidth="1"/>
    <col min="18" max="18" width="21.7109375" style="1" customWidth="1"/>
    <col min="19" max="19" width="24.421875" style="1" customWidth="1"/>
    <col min="20" max="16384" width="9.00390625" style="1" customWidth="1"/>
  </cols>
  <sheetData>
    <row r="1" spans="1:7" ht="19.5">
      <c r="A1" s="3" t="s">
        <v>111</v>
      </c>
      <c r="B1" s="2"/>
      <c r="C1" s="2"/>
      <c r="D1" s="2"/>
      <c r="E1" s="2"/>
      <c r="F1" s="2"/>
      <c r="G1" s="2"/>
    </row>
    <row r="2" spans="1:7" s="23" customFormat="1" ht="19.5">
      <c r="A2" s="3"/>
      <c r="B2" s="185"/>
      <c r="C2" s="185" t="s">
        <v>135</v>
      </c>
      <c r="D2" s="3"/>
      <c r="E2" s="3"/>
      <c r="F2" s="3"/>
      <c r="G2" s="3"/>
    </row>
    <row r="3" spans="1:7" s="23" customFormat="1" ht="19.5">
      <c r="A3" s="7" t="s">
        <v>97</v>
      </c>
      <c r="B3" s="3"/>
      <c r="C3" s="3"/>
      <c r="D3" s="3"/>
      <c r="E3" s="3"/>
      <c r="F3" s="3"/>
      <c r="G3" s="3"/>
    </row>
    <row r="4" spans="1:20" s="23" customFormat="1" ht="15">
      <c r="A4" s="2" t="s">
        <v>96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7" s="23" customFormat="1" ht="15.75" thickBot="1">
      <c r="A5" s="2" t="s">
        <v>98</v>
      </c>
      <c r="B5" s="5"/>
      <c r="C5" s="2"/>
      <c r="D5" s="2"/>
      <c r="E5" s="2"/>
      <c r="F5" s="2"/>
      <c r="G5" s="2"/>
    </row>
    <row r="6" spans="1:13" s="23" customFormat="1" ht="13.5" thickBot="1">
      <c r="A6" s="78"/>
      <c r="B6" s="79" t="s">
        <v>1</v>
      </c>
      <c r="C6" s="80" t="s">
        <v>3</v>
      </c>
      <c r="D6" s="98" t="s">
        <v>72</v>
      </c>
      <c r="E6" s="145"/>
      <c r="F6" s="146" t="s">
        <v>75</v>
      </c>
      <c r="G6" s="115"/>
      <c r="H6" s="173"/>
      <c r="I6" s="22"/>
      <c r="J6" s="22"/>
      <c r="K6" s="22"/>
      <c r="L6" s="22"/>
      <c r="M6" s="22"/>
    </row>
    <row r="7" spans="1:13" s="23" customFormat="1" ht="12.75">
      <c r="A7" s="79" t="s">
        <v>68</v>
      </c>
      <c r="B7" s="93" t="s">
        <v>2</v>
      </c>
      <c r="C7" s="99" t="s">
        <v>69</v>
      </c>
      <c r="D7" s="100" t="s">
        <v>73</v>
      </c>
      <c r="E7" s="100" t="s">
        <v>74</v>
      </c>
      <c r="F7" s="102" t="s">
        <v>3</v>
      </c>
      <c r="G7" s="102" t="s">
        <v>76</v>
      </c>
      <c r="H7" s="173"/>
      <c r="I7" s="22"/>
      <c r="J7" s="22"/>
      <c r="K7" s="22"/>
      <c r="L7" s="22"/>
      <c r="M7" s="22"/>
    </row>
    <row r="8" spans="1:22" s="22" customFormat="1" ht="13.5" thickBot="1">
      <c r="A8" s="96" t="s">
        <v>71</v>
      </c>
      <c r="B8" s="95"/>
      <c r="C8" s="97" t="s">
        <v>70</v>
      </c>
      <c r="D8" s="97" t="s">
        <v>77</v>
      </c>
      <c r="E8" s="97" t="s">
        <v>78</v>
      </c>
      <c r="F8" s="97" t="s">
        <v>79</v>
      </c>
      <c r="G8" s="116" t="s">
        <v>80</v>
      </c>
      <c r="H8" s="174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7"/>
    </row>
    <row r="9" spans="1:21" s="22" customFormat="1" ht="15.75" customHeight="1">
      <c r="A9" s="138" t="s">
        <v>0</v>
      </c>
      <c r="B9" s="91"/>
      <c r="C9" s="91"/>
      <c r="D9" s="91"/>
      <c r="E9" s="91"/>
      <c r="F9" s="91"/>
      <c r="G9" s="127"/>
      <c r="H9" s="175"/>
      <c r="I9" s="4"/>
      <c r="J9" s="4"/>
      <c r="K9" s="4"/>
      <c r="L9" s="4"/>
      <c r="M9" s="4"/>
      <c r="N9" s="4"/>
      <c r="O9" s="4"/>
      <c r="P9" s="4"/>
      <c r="Q9" s="28"/>
      <c r="R9" s="28"/>
      <c r="S9" s="28"/>
      <c r="T9" s="28"/>
      <c r="U9" s="28"/>
    </row>
    <row r="10" spans="1:21" s="22" customFormat="1" ht="15.75" customHeight="1">
      <c r="A10" s="154" t="s">
        <v>4</v>
      </c>
      <c r="B10" s="77" t="s">
        <v>5</v>
      </c>
      <c r="C10" s="81">
        <v>134548000</v>
      </c>
      <c r="D10" s="81">
        <v>9848453.12</v>
      </c>
      <c r="E10" s="81">
        <v>29382941.9</v>
      </c>
      <c r="F10" s="81">
        <f>SUM(C10-E10)</f>
        <v>105165058.1</v>
      </c>
      <c r="G10" s="117"/>
      <c r="H10" s="169"/>
      <c r="I10" s="4"/>
      <c r="J10" s="4"/>
      <c r="K10" s="4"/>
      <c r="L10" s="4"/>
      <c r="M10" s="4"/>
      <c r="N10" s="4"/>
      <c r="O10" s="4"/>
      <c r="P10" s="4"/>
      <c r="Q10" s="28"/>
      <c r="R10" s="28"/>
      <c r="S10" s="28"/>
      <c r="T10" s="28"/>
      <c r="U10" s="28"/>
    </row>
    <row r="11" spans="1:21" s="22" customFormat="1" ht="15.75" customHeight="1">
      <c r="A11" s="154" t="s">
        <v>6</v>
      </c>
      <c r="B11" s="76" t="s">
        <v>7</v>
      </c>
      <c r="C11" s="81">
        <v>536000</v>
      </c>
      <c r="D11" s="81">
        <v>636342.69</v>
      </c>
      <c r="E11" s="81">
        <v>1792655.58</v>
      </c>
      <c r="F11" s="81">
        <f aca="true" t="shared" si="0" ref="F11:F32">SUM(C11-E11)</f>
        <v>-1256655.58</v>
      </c>
      <c r="G11" s="117"/>
      <c r="H11" s="169"/>
      <c r="I11" s="4"/>
      <c r="J11" s="4"/>
      <c r="K11" s="4"/>
      <c r="L11" s="4"/>
      <c r="M11" s="4"/>
      <c r="N11" s="4"/>
      <c r="O11" s="4"/>
      <c r="P11" s="4"/>
      <c r="Q11" s="28"/>
      <c r="R11" s="28"/>
      <c r="S11" s="28"/>
      <c r="T11" s="28"/>
      <c r="U11" s="28"/>
    </row>
    <row r="12" spans="1:21" s="22" customFormat="1" ht="15.75" customHeight="1">
      <c r="A12" s="154" t="s">
        <v>8</v>
      </c>
      <c r="B12" s="76" t="s">
        <v>9</v>
      </c>
      <c r="C12" s="81">
        <v>1133000</v>
      </c>
      <c r="D12" s="81">
        <v>225379.44</v>
      </c>
      <c r="E12" s="81">
        <v>486141.85</v>
      </c>
      <c r="F12" s="81">
        <f t="shared" si="0"/>
        <v>646858.15</v>
      </c>
      <c r="G12" s="117"/>
      <c r="H12" s="169"/>
      <c r="I12" s="4"/>
      <c r="J12" s="4"/>
      <c r="K12" s="4"/>
      <c r="L12" s="4"/>
      <c r="M12" s="4"/>
      <c r="N12" s="4"/>
      <c r="O12" s="4"/>
      <c r="P12" s="4"/>
      <c r="Q12" s="28"/>
      <c r="R12" s="28"/>
      <c r="S12" s="28"/>
      <c r="T12" s="28"/>
      <c r="U12" s="28"/>
    </row>
    <row r="13" spans="1:21" s="22" customFormat="1" ht="15.75" customHeight="1">
      <c r="A13" s="155" t="s">
        <v>10</v>
      </c>
      <c r="B13" s="76" t="s">
        <v>11</v>
      </c>
      <c r="C13" s="81">
        <v>4308000</v>
      </c>
      <c r="D13" s="81">
        <v>326473.85</v>
      </c>
      <c r="E13" s="81">
        <v>971167.51</v>
      </c>
      <c r="F13" s="81">
        <f t="shared" si="0"/>
        <v>3336832.49</v>
      </c>
      <c r="G13" s="117"/>
      <c r="H13" s="169"/>
      <c r="I13" s="4"/>
      <c r="J13" s="4"/>
      <c r="K13" s="4"/>
      <c r="L13" s="4"/>
      <c r="M13" s="4"/>
      <c r="N13" s="4"/>
      <c r="O13" s="4"/>
      <c r="P13" s="4"/>
      <c r="Q13" s="28"/>
      <c r="R13" s="28"/>
      <c r="S13" s="28"/>
      <c r="T13" s="28"/>
      <c r="U13" s="28"/>
    </row>
    <row r="14" spans="1:21" s="22" customFormat="1" ht="15.75" customHeight="1">
      <c r="A14" s="155" t="s">
        <v>12</v>
      </c>
      <c r="B14" s="76" t="s">
        <v>13</v>
      </c>
      <c r="C14" s="81">
        <v>12924000</v>
      </c>
      <c r="D14" s="81">
        <v>979421.41</v>
      </c>
      <c r="E14" s="81">
        <v>2913502.51</v>
      </c>
      <c r="F14" s="81">
        <f t="shared" si="0"/>
        <v>10010497.49</v>
      </c>
      <c r="G14" s="117"/>
      <c r="H14" s="169"/>
      <c r="I14" s="4"/>
      <c r="J14" s="4"/>
      <c r="K14" s="4"/>
      <c r="L14" s="4"/>
      <c r="M14" s="4"/>
      <c r="N14" s="4"/>
      <c r="O14" s="4"/>
      <c r="P14" s="4"/>
      <c r="Q14" s="28"/>
      <c r="R14" s="28"/>
      <c r="S14" s="28"/>
      <c r="T14" s="28"/>
      <c r="U14" s="28"/>
    </row>
    <row r="15" spans="1:21" s="22" customFormat="1" ht="15.75" customHeight="1">
      <c r="A15" s="155" t="s">
        <v>14</v>
      </c>
      <c r="B15" s="76" t="s">
        <v>15</v>
      </c>
      <c r="C15" s="81">
        <v>330000</v>
      </c>
      <c r="D15" s="81">
        <v>23300</v>
      </c>
      <c r="E15" s="81">
        <v>69900</v>
      </c>
      <c r="F15" s="81">
        <f t="shared" si="0"/>
        <v>260100</v>
      </c>
      <c r="G15" s="117"/>
      <c r="H15" s="169"/>
      <c r="I15" s="4"/>
      <c r="J15" s="4"/>
      <c r="K15" s="4"/>
      <c r="L15" s="4"/>
      <c r="M15" s="4"/>
      <c r="N15" s="4"/>
      <c r="O15" s="4"/>
      <c r="P15" s="4"/>
      <c r="Q15" s="28"/>
      <c r="R15" s="28"/>
      <c r="S15" s="28"/>
      <c r="T15" s="28"/>
      <c r="U15" s="28"/>
    </row>
    <row r="16" spans="1:21" s="22" customFormat="1" ht="15.75" customHeight="1">
      <c r="A16" s="155" t="s">
        <v>16</v>
      </c>
      <c r="B16" s="76" t="s">
        <v>17</v>
      </c>
      <c r="C16" s="81">
        <v>329000</v>
      </c>
      <c r="D16" s="81">
        <v>23300</v>
      </c>
      <c r="E16" s="81">
        <v>69900</v>
      </c>
      <c r="F16" s="81">
        <f t="shared" si="0"/>
        <v>259100</v>
      </c>
      <c r="G16" s="117"/>
      <c r="H16" s="169"/>
      <c r="I16" s="4"/>
      <c r="J16" s="4"/>
      <c r="K16" s="4"/>
      <c r="L16" s="4"/>
      <c r="M16" s="4"/>
      <c r="N16" s="4"/>
      <c r="O16" s="4"/>
      <c r="P16" s="4"/>
      <c r="Q16" s="28"/>
      <c r="R16" s="28"/>
      <c r="S16" s="28"/>
      <c r="T16" s="28"/>
      <c r="U16" s="28"/>
    </row>
    <row r="17" spans="1:21" s="22" customFormat="1" ht="15.75" customHeight="1">
      <c r="A17" s="155" t="s">
        <v>18</v>
      </c>
      <c r="B17" s="76" t="s">
        <v>19</v>
      </c>
      <c r="C17" s="81">
        <v>2872000</v>
      </c>
      <c r="D17" s="81">
        <v>188000</v>
      </c>
      <c r="E17" s="81">
        <v>2399696.36</v>
      </c>
      <c r="F17" s="81">
        <f t="shared" si="0"/>
        <v>472303.64000000013</v>
      </c>
      <c r="G17" s="117"/>
      <c r="H17" s="169"/>
      <c r="I17" s="4"/>
      <c r="J17" s="4"/>
      <c r="K17" s="4"/>
      <c r="L17" s="4"/>
      <c r="M17" s="4"/>
      <c r="N17" s="4"/>
      <c r="O17" s="4"/>
      <c r="P17" s="4"/>
      <c r="Q17" s="28"/>
      <c r="R17" s="28"/>
      <c r="S17" s="28"/>
      <c r="T17" s="28"/>
      <c r="U17" s="28"/>
    </row>
    <row r="18" spans="1:21" s="22" customFormat="1" ht="15.75" customHeight="1">
      <c r="A18" s="155" t="s">
        <v>134</v>
      </c>
      <c r="B18" s="76">
        <v>723</v>
      </c>
      <c r="C18" s="81"/>
      <c r="D18" s="81">
        <v>91004.53</v>
      </c>
      <c r="E18" s="81">
        <v>202434.73</v>
      </c>
      <c r="F18" s="81">
        <f t="shared" si="0"/>
        <v>-202434.73</v>
      </c>
      <c r="G18" s="117"/>
      <c r="H18" s="169"/>
      <c r="I18" s="4"/>
      <c r="J18" s="4"/>
      <c r="K18" s="4"/>
      <c r="L18" s="4"/>
      <c r="M18" s="4"/>
      <c r="N18" s="4"/>
      <c r="O18" s="4"/>
      <c r="P18" s="4"/>
      <c r="Q18" s="28"/>
      <c r="R18" s="28"/>
      <c r="S18" s="28"/>
      <c r="T18" s="28"/>
      <c r="U18" s="28"/>
    </row>
    <row r="19" spans="1:21" s="22" customFormat="1" ht="15.75" customHeight="1">
      <c r="A19" s="155" t="s">
        <v>20</v>
      </c>
      <c r="B19" s="76" t="s">
        <v>21</v>
      </c>
      <c r="C19" s="81">
        <v>5500000</v>
      </c>
      <c r="D19" s="81">
        <f>749899.12+798293</f>
        <v>1548192.12</v>
      </c>
      <c r="E19" s="81">
        <f>1807108.92+798293</f>
        <v>2605401.92</v>
      </c>
      <c r="F19" s="81">
        <f t="shared" si="0"/>
        <v>2894598.08</v>
      </c>
      <c r="G19" s="117"/>
      <c r="H19" s="169"/>
      <c r="I19" s="4"/>
      <c r="J19" s="4"/>
      <c r="K19" s="4"/>
      <c r="L19" s="4"/>
      <c r="M19" s="4"/>
      <c r="N19" s="4"/>
      <c r="O19" s="4"/>
      <c r="P19" s="4"/>
      <c r="Q19" s="28"/>
      <c r="R19" s="28"/>
      <c r="S19" s="28"/>
      <c r="T19" s="28"/>
      <c r="U19" s="28"/>
    </row>
    <row r="20" spans="1:21" s="22" customFormat="1" ht="20.25" customHeight="1">
      <c r="A20" s="155" t="s">
        <v>22</v>
      </c>
      <c r="B20" s="76" t="s">
        <v>23</v>
      </c>
      <c r="C20" s="81">
        <v>11389000</v>
      </c>
      <c r="D20" s="81"/>
      <c r="E20" s="81"/>
      <c r="F20" s="81">
        <f t="shared" si="0"/>
        <v>11389000</v>
      </c>
      <c r="G20" s="117"/>
      <c r="H20" s="169"/>
      <c r="I20" s="4"/>
      <c r="J20" s="4"/>
      <c r="K20" s="4"/>
      <c r="L20" s="4"/>
      <c r="M20" s="4"/>
      <c r="N20" s="4"/>
      <c r="O20" s="4"/>
      <c r="P20" s="4"/>
      <c r="Q20" s="28"/>
      <c r="R20" s="28"/>
      <c r="S20" s="28"/>
      <c r="T20" s="28"/>
      <c r="U20" s="28"/>
    </row>
    <row r="21" spans="1:21" s="22" customFormat="1" ht="12.75">
      <c r="A21" s="155" t="s">
        <v>24</v>
      </c>
      <c r="B21" s="76" t="s">
        <v>25</v>
      </c>
      <c r="C21" s="81">
        <v>3416000</v>
      </c>
      <c r="D21" s="81"/>
      <c r="E21" s="81"/>
      <c r="F21" s="81">
        <f t="shared" si="0"/>
        <v>3416000</v>
      </c>
      <c r="G21" s="117"/>
      <c r="H21" s="169"/>
      <c r="I21" s="4"/>
      <c r="J21" s="4"/>
      <c r="K21" s="4"/>
      <c r="L21" s="4"/>
      <c r="M21" s="4"/>
      <c r="N21" s="4"/>
      <c r="O21" s="4"/>
      <c r="P21" s="4"/>
      <c r="Q21" s="28"/>
      <c r="R21" s="28"/>
      <c r="S21" s="28"/>
      <c r="T21" s="28"/>
      <c r="U21" s="28"/>
    </row>
    <row r="22" spans="1:16" s="23" customFormat="1" ht="12.75">
      <c r="A22" s="155" t="s">
        <v>26</v>
      </c>
      <c r="B22" s="76" t="s">
        <v>27</v>
      </c>
      <c r="C22" s="81">
        <v>1436000</v>
      </c>
      <c r="D22" s="81">
        <f>92000+980000</f>
        <v>1072000</v>
      </c>
      <c r="E22" s="81">
        <v>92000</v>
      </c>
      <c r="F22" s="81">
        <f t="shared" si="0"/>
        <v>1344000</v>
      </c>
      <c r="G22" s="117"/>
      <c r="H22" s="170"/>
      <c r="I22" s="167"/>
      <c r="P22" s="4"/>
    </row>
    <row r="23" spans="1:16" s="23" customFormat="1" ht="12.75">
      <c r="A23" s="155" t="s">
        <v>28</v>
      </c>
      <c r="B23" s="76">
        <v>716</v>
      </c>
      <c r="C23" s="81">
        <v>91000</v>
      </c>
      <c r="D23" s="81">
        <v>15468</v>
      </c>
      <c r="E23" s="81">
        <f>25863.32+4950</f>
        <v>30813.32</v>
      </c>
      <c r="F23" s="81">
        <f t="shared" si="0"/>
        <v>60186.68</v>
      </c>
      <c r="G23" s="117"/>
      <c r="H23" s="170"/>
      <c r="I23" s="6"/>
      <c r="J23" s="22"/>
      <c r="K23" s="22"/>
      <c r="L23" s="22"/>
      <c r="M23" s="22"/>
      <c r="P23" s="4"/>
    </row>
    <row r="24" spans="1:16" s="23" customFormat="1" ht="12.75">
      <c r="A24" s="155" t="s">
        <v>30</v>
      </c>
      <c r="B24" s="76" t="s">
        <v>31</v>
      </c>
      <c r="C24" s="81">
        <v>16149000</v>
      </c>
      <c r="D24" s="81">
        <f>2214381.53+457381</f>
        <v>2671762.53</v>
      </c>
      <c r="E24" s="81">
        <f>3579618.23+457381</f>
        <v>4036999.23</v>
      </c>
      <c r="F24" s="81">
        <f t="shared" si="0"/>
        <v>12112000.77</v>
      </c>
      <c r="G24" s="117"/>
      <c r="H24" s="171"/>
      <c r="I24" s="168"/>
      <c r="J24" s="168"/>
      <c r="K24" s="168"/>
      <c r="L24" s="168"/>
      <c r="M24" s="168"/>
      <c r="N24" s="168"/>
      <c r="O24" s="28"/>
      <c r="P24" s="4"/>
    </row>
    <row r="25" spans="1:16" s="23" customFormat="1" ht="12.75">
      <c r="A25" s="155" t="s">
        <v>32</v>
      </c>
      <c r="B25" s="76" t="s">
        <v>33</v>
      </c>
      <c r="C25" s="81">
        <v>865000</v>
      </c>
      <c r="D25" s="81">
        <v>68000</v>
      </c>
      <c r="E25" s="81">
        <v>203300</v>
      </c>
      <c r="F25" s="81">
        <f t="shared" si="0"/>
        <v>661700</v>
      </c>
      <c r="G25" s="117"/>
      <c r="H25" s="172"/>
      <c r="I25" s="4"/>
      <c r="J25" s="4"/>
      <c r="K25" s="4"/>
      <c r="L25" s="4"/>
      <c r="M25" s="4"/>
      <c r="N25" s="4"/>
      <c r="O25" s="28"/>
      <c r="P25" s="4"/>
    </row>
    <row r="26" spans="1:16" s="23" customFormat="1" ht="12.75">
      <c r="A26" s="155" t="s">
        <v>34</v>
      </c>
      <c r="B26" s="76" t="s">
        <v>35</v>
      </c>
      <c r="C26" s="81">
        <v>803000</v>
      </c>
      <c r="D26" s="81">
        <v>99262.41</v>
      </c>
      <c r="E26" s="81">
        <v>253125.91</v>
      </c>
      <c r="F26" s="81">
        <f t="shared" si="0"/>
        <v>549874.09</v>
      </c>
      <c r="G26" s="117"/>
      <c r="H26" s="172"/>
      <c r="I26" s="4"/>
      <c r="J26" s="4"/>
      <c r="K26" s="4"/>
      <c r="L26" s="4"/>
      <c r="M26" s="4"/>
      <c r="N26" s="4"/>
      <c r="O26" s="28"/>
      <c r="P26" s="4"/>
    </row>
    <row r="27" spans="1:16" s="23" customFormat="1" ht="12.75">
      <c r="A27" s="155" t="s">
        <v>36</v>
      </c>
      <c r="B27" s="76" t="s">
        <v>37</v>
      </c>
      <c r="C27" s="81">
        <v>822000</v>
      </c>
      <c r="D27" s="81">
        <v>87959.17</v>
      </c>
      <c r="E27" s="81">
        <v>228952.79</v>
      </c>
      <c r="F27" s="81">
        <f t="shared" si="0"/>
        <v>593047.21</v>
      </c>
      <c r="G27" s="117"/>
      <c r="H27" s="172"/>
      <c r="I27" s="4"/>
      <c r="J27" s="4"/>
      <c r="K27" s="4"/>
      <c r="L27" s="4"/>
      <c r="M27" s="4"/>
      <c r="N27" s="4"/>
      <c r="O27" s="28"/>
      <c r="P27" s="4"/>
    </row>
    <row r="28" spans="1:16" s="23" customFormat="1" ht="12.75">
      <c r="A28" s="155" t="s">
        <v>38</v>
      </c>
      <c r="B28" s="76" t="s">
        <v>29</v>
      </c>
      <c r="C28" s="81"/>
      <c r="D28" s="81"/>
      <c r="E28" s="81"/>
      <c r="F28" s="81">
        <f t="shared" si="0"/>
        <v>0</v>
      </c>
      <c r="G28" s="117"/>
      <c r="H28" s="172"/>
      <c r="I28" s="4"/>
      <c r="J28" s="4"/>
      <c r="K28" s="4"/>
      <c r="L28" s="4"/>
      <c r="M28" s="4"/>
      <c r="N28" s="4"/>
      <c r="O28" s="28"/>
      <c r="P28" s="4"/>
    </row>
    <row r="29" spans="1:16" s="23" customFormat="1" ht="12.75">
      <c r="A29" s="155" t="s">
        <v>39</v>
      </c>
      <c r="B29" s="76" t="s">
        <v>40</v>
      </c>
      <c r="C29" s="81">
        <v>570129</v>
      </c>
      <c r="D29" s="81">
        <v>16156.98</v>
      </c>
      <c r="E29" s="81">
        <v>503057.98</v>
      </c>
      <c r="F29" s="81">
        <f t="shared" si="0"/>
        <v>67071.02000000002</v>
      </c>
      <c r="G29" s="117"/>
      <c r="H29" s="172"/>
      <c r="I29" s="4"/>
      <c r="J29" s="4"/>
      <c r="K29" s="4"/>
      <c r="L29" s="4"/>
      <c r="M29" s="4"/>
      <c r="N29" s="4"/>
      <c r="O29" s="28"/>
      <c r="P29" s="4"/>
    </row>
    <row r="30" spans="1:20" s="23" customFormat="1" ht="12.75">
      <c r="A30" s="155" t="s">
        <v>41</v>
      </c>
      <c r="B30" s="183" t="s">
        <v>42</v>
      </c>
      <c r="C30" s="178">
        <v>340000</v>
      </c>
      <c r="D30" s="178">
        <v>2728.9</v>
      </c>
      <c r="E30" s="178">
        <v>13053.9</v>
      </c>
      <c r="F30" s="178">
        <f t="shared" si="0"/>
        <v>326946.1</v>
      </c>
      <c r="G30" s="184"/>
      <c r="H30" s="172"/>
      <c r="I30" s="4"/>
      <c r="J30" s="4"/>
      <c r="K30" s="4"/>
      <c r="L30" s="4"/>
      <c r="M30" s="4"/>
      <c r="N30" s="4"/>
      <c r="O30" s="14"/>
      <c r="P30" s="4"/>
      <c r="Q30" s="29"/>
      <c r="R30" s="29"/>
      <c r="S30" s="29"/>
      <c r="T30" s="29"/>
    </row>
    <row r="31" spans="1:20" s="23" customFormat="1" ht="12.75">
      <c r="A31" s="182" t="s">
        <v>132</v>
      </c>
      <c r="B31" s="91">
        <v>749</v>
      </c>
      <c r="C31" s="88"/>
      <c r="D31" s="88">
        <v>21696.25</v>
      </c>
      <c r="E31" s="88">
        <v>43392.5</v>
      </c>
      <c r="F31" s="178">
        <f t="shared" si="0"/>
        <v>-43392.5</v>
      </c>
      <c r="G31" s="88"/>
      <c r="H31" s="167"/>
      <c r="I31" s="4"/>
      <c r="J31" s="4"/>
      <c r="K31" s="4"/>
      <c r="L31" s="4"/>
      <c r="M31" s="4"/>
      <c r="N31" s="4"/>
      <c r="O31" s="14"/>
      <c r="P31" s="4"/>
      <c r="Q31" s="29"/>
      <c r="R31" s="29"/>
      <c r="S31" s="29"/>
      <c r="T31" s="29"/>
    </row>
    <row r="32" spans="1:20" s="23" customFormat="1" ht="13.5" thickBot="1">
      <c r="A32" s="155" t="s">
        <v>133</v>
      </c>
      <c r="B32" s="114">
        <v>749</v>
      </c>
      <c r="C32" s="109"/>
      <c r="D32" s="109">
        <f>1539576.36-980000</f>
        <v>559576.3600000001</v>
      </c>
      <c r="E32" s="109">
        <f>3171764.38+11855</f>
        <v>3183619.38</v>
      </c>
      <c r="F32" s="81">
        <f t="shared" si="0"/>
        <v>-3183619.38</v>
      </c>
      <c r="G32" s="14"/>
      <c r="H32" s="172"/>
      <c r="I32" s="4"/>
      <c r="J32" s="4"/>
      <c r="K32" s="4"/>
      <c r="L32" s="4"/>
      <c r="M32" s="4"/>
      <c r="N32" s="4"/>
      <c r="O32" s="14"/>
      <c r="P32" s="4"/>
      <c r="Q32" s="29"/>
      <c r="R32" s="29"/>
      <c r="S32" s="29"/>
      <c r="T32" s="29"/>
    </row>
    <row r="33" spans="1:20" s="23" customFormat="1" ht="13.5" thickBot="1">
      <c r="A33" s="83" t="s">
        <v>82</v>
      </c>
      <c r="B33" s="84"/>
      <c r="C33" s="85">
        <f>SUM(C10:C32)</f>
        <v>198361129</v>
      </c>
      <c r="D33" s="85">
        <f>SUM(D10:D32)</f>
        <v>18504477.759999998</v>
      </c>
      <c r="E33" s="86">
        <f>SUM(E10:E32)</f>
        <v>49482057.36999999</v>
      </c>
      <c r="F33" s="85">
        <f>SUM(F10:F32)</f>
        <v>148879071.63000003</v>
      </c>
      <c r="G33" s="119"/>
      <c r="H33" s="172"/>
      <c r="I33" s="167"/>
      <c r="J33" s="167"/>
      <c r="K33" s="167"/>
      <c r="L33" s="167"/>
      <c r="M33" s="167"/>
      <c r="N33" s="167"/>
      <c r="O33" s="167"/>
      <c r="P33" s="4"/>
      <c r="Q33" s="167"/>
      <c r="R33" s="167"/>
      <c r="S33" s="167"/>
      <c r="T33" s="167"/>
    </row>
    <row r="34" spans="1:20" s="23" customFormat="1" ht="12.75">
      <c r="A34" s="104"/>
      <c r="B34" s="75"/>
      <c r="C34" s="108"/>
      <c r="D34" s="125"/>
      <c r="E34" s="125"/>
      <c r="F34" s="125"/>
      <c r="G34" s="128"/>
      <c r="H34" s="172"/>
      <c r="I34" s="4"/>
      <c r="J34" s="4"/>
      <c r="K34" s="4"/>
      <c r="L34" s="4"/>
      <c r="M34" s="4"/>
      <c r="N34" s="4"/>
      <c r="O34" s="14"/>
      <c r="P34" s="4"/>
      <c r="Q34" s="29"/>
      <c r="R34" s="29"/>
      <c r="S34" s="29"/>
      <c r="T34" s="29"/>
    </row>
    <row r="35" spans="1:20" s="23" customFormat="1" ht="12.75">
      <c r="A35" s="156" t="s">
        <v>81</v>
      </c>
      <c r="B35" s="17"/>
      <c r="C35" s="129"/>
      <c r="D35" s="107"/>
      <c r="E35" s="180"/>
      <c r="F35" s="107"/>
      <c r="G35" s="130"/>
      <c r="H35" s="172">
        <f>SUM(H33-H34)</f>
        <v>0</v>
      </c>
      <c r="I35" s="4"/>
      <c r="J35" s="4"/>
      <c r="K35" s="4"/>
      <c r="L35" s="4"/>
      <c r="M35" s="4"/>
      <c r="N35" s="4"/>
      <c r="O35" s="14"/>
      <c r="P35" s="4"/>
      <c r="Q35" s="29"/>
      <c r="R35" s="29"/>
      <c r="S35" s="29"/>
      <c r="T35" s="29"/>
    </row>
    <row r="36" spans="1:20" s="23" customFormat="1" ht="12.75">
      <c r="A36" s="104" t="s">
        <v>44</v>
      </c>
      <c r="B36" s="75">
        <v>751</v>
      </c>
      <c r="C36" s="117">
        <v>1388000</v>
      </c>
      <c r="D36" s="118">
        <v>99657</v>
      </c>
      <c r="E36" s="88">
        <v>308383.65</v>
      </c>
      <c r="F36" s="81">
        <f aca="true" t="shared" si="1" ref="F36:F49">SUM(C36-E36)</f>
        <v>1079616.35</v>
      </c>
      <c r="G36" s="118"/>
      <c r="H36" s="172"/>
      <c r="I36" s="4"/>
      <c r="J36" s="4"/>
      <c r="K36" s="4"/>
      <c r="L36" s="4"/>
      <c r="M36" s="4"/>
      <c r="N36" s="4"/>
      <c r="O36" s="14"/>
      <c r="P36" s="4"/>
      <c r="Q36" s="29"/>
      <c r="R36" s="29"/>
      <c r="S36" s="29"/>
      <c r="T36" s="29"/>
    </row>
    <row r="37" spans="1:20" s="23" customFormat="1" ht="12.75">
      <c r="A37" s="104" t="s">
        <v>123</v>
      </c>
      <c r="B37" s="75">
        <v>754</v>
      </c>
      <c r="C37" s="117"/>
      <c r="D37" s="118"/>
      <c r="E37" s="88"/>
      <c r="F37" s="81">
        <f t="shared" si="1"/>
        <v>0</v>
      </c>
      <c r="G37" s="118"/>
      <c r="H37" s="172"/>
      <c r="I37" s="4"/>
      <c r="J37" s="4"/>
      <c r="K37" s="4"/>
      <c r="L37" s="4"/>
      <c r="M37" s="4"/>
      <c r="N37" s="4"/>
      <c r="O37" s="14"/>
      <c r="P37" s="4"/>
      <c r="Q37" s="29"/>
      <c r="R37" s="29"/>
      <c r="S37" s="29"/>
      <c r="T37" s="29"/>
    </row>
    <row r="38" spans="1:20" s="23" customFormat="1" ht="12.75">
      <c r="A38" s="104" t="s">
        <v>45</v>
      </c>
      <c r="B38" s="75">
        <v>772</v>
      </c>
      <c r="C38" s="131">
        <v>699000</v>
      </c>
      <c r="D38" s="132">
        <v>129199.9</v>
      </c>
      <c r="E38" s="89">
        <v>167509.41</v>
      </c>
      <c r="F38" s="81">
        <f t="shared" si="1"/>
        <v>531490.59</v>
      </c>
      <c r="G38" s="149"/>
      <c r="H38" s="172"/>
      <c r="I38" s="4"/>
      <c r="J38" s="4"/>
      <c r="K38" s="4"/>
      <c r="L38" s="4"/>
      <c r="M38" s="4"/>
      <c r="N38" s="4"/>
      <c r="O38" s="14"/>
      <c r="P38" s="4"/>
      <c r="Q38" s="29"/>
      <c r="R38" s="29"/>
      <c r="S38" s="29"/>
      <c r="T38" s="29"/>
    </row>
    <row r="39" spans="1:20" s="23" customFormat="1" ht="12.75">
      <c r="A39" s="104" t="s">
        <v>63</v>
      </c>
      <c r="B39" s="75">
        <v>812</v>
      </c>
      <c r="C39" s="131">
        <v>6049000</v>
      </c>
      <c r="D39" s="161">
        <v>778318</v>
      </c>
      <c r="E39" s="89">
        <v>1240853.13</v>
      </c>
      <c r="F39" s="81">
        <f t="shared" si="1"/>
        <v>4808146.87</v>
      </c>
      <c r="G39" s="149"/>
      <c r="H39" s="172"/>
      <c r="I39" s="4"/>
      <c r="J39" s="4"/>
      <c r="K39" s="4"/>
      <c r="L39" s="4"/>
      <c r="M39" s="4"/>
      <c r="N39" s="4"/>
      <c r="O39" s="14"/>
      <c r="P39" s="4"/>
      <c r="Q39" s="29"/>
      <c r="R39" s="29"/>
      <c r="S39" s="29"/>
      <c r="T39" s="29"/>
    </row>
    <row r="40" spans="1:20" s="23" customFormat="1" ht="12.75">
      <c r="A40" s="104" t="s">
        <v>46</v>
      </c>
      <c r="B40" s="75">
        <v>784</v>
      </c>
      <c r="C40" s="131">
        <v>47000</v>
      </c>
      <c r="D40" s="161">
        <v>1889.6</v>
      </c>
      <c r="E40" s="89">
        <v>1889.6</v>
      </c>
      <c r="F40" s="81">
        <f t="shared" si="1"/>
        <v>45110.4</v>
      </c>
      <c r="G40" s="149"/>
      <c r="H40" s="172"/>
      <c r="I40" s="4"/>
      <c r="J40" s="4"/>
      <c r="K40" s="4"/>
      <c r="L40" s="4"/>
      <c r="M40" s="4"/>
      <c r="N40" s="4"/>
      <c r="O40" s="14"/>
      <c r="P40" s="4"/>
      <c r="Q40" s="29"/>
      <c r="R40" s="29"/>
      <c r="S40" s="29"/>
      <c r="T40" s="29"/>
    </row>
    <row r="41" spans="1:20" s="23" customFormat="1" ht="12.75">
      <c r="A41" s="104" t="s">
        <v>47</v>
      </c>
      <c r="B41" s="75">
        <v>755</v>
      </c>
      <c r="C41" s="131">
        <v>7377000</v>
      </c>
      <c r="D41" s="118">
        <f>2265465.55+249272</f>
        <v>2514737.55</v>
      </c>
      <c r="E41" s="88">
        <f>3238624.89+249272</f>
        <v>3487896.89</v>
      </c>
      <c r="F41" s="81">
        <f t="shared" si="1"/>
        <v>3889103.11</v>
      </c>
      <c r="G41" s="118"/>
      <c r="H41" s="172"/>
      <c r="I41" s="4"/>
      <c r="J41" s="4"/>
      <c r="K41" s="4"/>
      <c r="L41" s="4"/>
      <c r="M41" s="4"/>
      <c r="N41" s="4"/>
      <c r="O41" s="14"/>
      <c r="P41" s="4"/>
      <c r="Q41" s="29"/>
      <c r="R41" s="29"/>
      <c r="S41" s="29"/>
      <c r="T41" s="29"/>
    </row>
    <row r="42" spans="1:20" s="23" customFormat="1" ht="12.75">
      <c r="A42" s="104" t="s">
        <v>60</v>
      </c>
      <c r="B42" s="75">
        <v>781</v>
      </c>
      <c r="C42" s="131">
        <v>1300000</v>
      </c>
      <c r="D42" s="118">
        <v>16900</v>
      </c>
      <c r="E42" s="88">
        <v>261281</v>
      </c>
      <c r="F42" s="81">
        <f t="shared" si="1"/>
        <v>1038719</v>
      </c>
      <c r="G42" s="118"/>
      <c r="H42" s="172"/>
      <c r="I42" s="4"/>
      <c r="J42" s="4"/>
      <c r="K42" s="4"/>
      <c r="L42" s="4"/>
      <c r="M42" s="4"/>
      <c r="N42" s="4"/>
      <c r="O42" s="14"/>
      <c r="P42" s="4"/>
      <c r="Q42" s="29"/>
      <c r="R42" s="29"/>
      <c r="S42" s="29"/>
      <c r="T42" s="29"/>
    </row>
    <row r="43" spans="1:20" s="23" customFormat="1" ht="12.75">
      <c r="A43" s="104" t="s">
        <v>48</v>
      </c>
      <c r="B43" s="75">
        <v>782</v>
      </c>
      <c r="C43" s="131">
        <v>196000</v>
      </c>
      <c r="D43" s="118"/>
      <c r="E43" s="88"/>
      <c r="F43" s="81">
        <f t="shared" si="1"/>
        <v>196000</v>
      </c>
      <c r="G43" s="118"/>
      <c r="H43" s="172"/>
      <c r="I43" s="4"/>
      <c r="J43" s="4"/>
      <c r="K43" s="4"/>
      <c r="L43" s="4"/>
      <c r="M43" s="4"/>
      <c r="N43" s="4"/>
      <c r="O43" s="14"/>
      <c r="P43" s="4"/>
      <c r="Q43" s="29"/>
      <c r="R43" s="29"/>
      <c r="S43" s="29"/>
      <c r="T43" s="29"/>
    </row>
    <row r="44" spans="1:20" s="23" customFormat="1" ht="12.75">
      <c r="A44" s="104" t="s">
        <v>61</v>
      </c>
      <c r="B44" s="75">
        <v>778</v>
      </c>
      <c r="C44" s="131">
        <v>860000</v>
      </c>
      <c r="D44" s="118">
        <v>2000</v>
      </c>
      <c r="E44" s="88">
        <v>45000</v>
      </c>
      <c r="F44" s="81">
        <f t="shared" si="1"/>
        <v>815000</v>
      </c>
      <c r="G44" s="118"/>
      <c r="H44" s="172"/>
      <c r="I44" s="4"/>
      <c r="J44" s="4"/>
      <c r="K44" s="4"/>
      <c r="L44" s="4"/>
      <c r="M44" s="4"/>
      <c r="N44" s="4"/>
      <c r="O44" s="14"/>
      <c r="P44" s="4"/>
      <c r="Q44" s="29"/>
      <c r="R44" s="29"/>
      <c r="S44" s="29"/>
      <c r="T44" s="29"/>
    </row>
    <row r="45" spans="1:20" s="23" customFormat="1" ht="12.75">
      <c r="A45" s="104" t="s">
        <v>49</v>
      </c>
      <c r="B45" s="75">
        <v>767</v>
      </c>
      <c r="C45" s="131">
        <v>4905000</v>
      </c>
      <c r="D45" s="118">
        <v>264180.88</v>
      </c>
      <c r="E45" s="88">
        <v>712046.14</v>
      </c>
      <c r="F45" s="81">
        <f t="shared" si="1"/>
        <v>4192953.86</v>
      </c>
      <c r="G45" s="118"/>
      <c r="H45" s="172"/>
      <c r="I45" s="4"/>
      <c r="J45" s="4"/>
      <c r="K45" s="4"/>
      <c r="L45" s="4"/>
      <c r="M45" s="4"/>
      <c r="N45" s="4"/>
      <c r="O45" s="14"/>
      <c r="P45" s="4"/>
      <c r="Q45" s="29"/>
      <c r="R45" s="29"/>
      <c r="S45" s="29"/>
      <c r="T45" s="29"/>
    </row>
    <row r="46" spans="1:20" s="23" customFormat="1" ht="12.75">
      <c r="A46" s="104" t="s">
        <v>50</v>
      </c>
      <c r="B46" s="75">
        <v>753</v>
      </c>
      <c r="C46" s="131">
        <v>4255000</v>
      </c>
      <c r="D46" s="118">
        <v>34350</v>
      </c>
      <c r="E46" s="88">
        <v>201988.88</v>
      </c>
      <c r="F46" s="81">
        <f t="shared" si="1"/>
        <v>4053011.12</v>
      </c>
      <c r="G46" s="118"/>
      <c r="H46" s="172"/>
      <c r="I46" s="4"/>
      <c r="J46" s="4"/>
      <c r="K46" s="4"/>
      <c r="L46" s="4"/>
      <c r="M46" s="4"/>
      <c r="N46" s="4"/>
      <c r="O46" s="14"/>
      <c r="P46" s="4"/>
      <c r="Q46" s="29"/>
      <c r="R46" s="29"/>
      <c r="S46" s="29"/>
      <c r="T46" s="29"/>
    </row>
    <row r="47" spans="1:20" s="23" customFormat="1" ht="12.75">
      <c r="A47" s="104" t="s">
        <v>51</v>
      </c>
      <c r="B47" s="75">
        <v>783</v>
      </c>
      <c r="C47" s="131">
        <v>122000</v>
      </c>
      <c r="D47" s="118"/>
      <c r="E47" s="88">
        <v>30500</v>
      </c>
      <c r="F47" s="81">
        <f t="shared" si="1"/>
        <v>91500</v>
      </c>
      <c r="G47" s="118"/>
      <c r="H47" s="172"/>
      <c r="I47" s="4"/>
      <c r="J47" s="4"/>
      <c r="K47" s="4"/>
      <c r="L47" s="4"/>
      <c r="M47" s="4"/>
      <c r="N47" s="4"/>
      <c r="O47" s="14"/>
      <c r="P47" s="4"/>
      <c r="Q47" s="29"/>
      <c r="R47" s="29"/>
      <c r="S47" s="29"/>
      <c r="T47" s="29"/>
    </row>
    <row r="48" spans="1:20" s="23" customFormat="1" ht="12.75">
      <c r="A48" s="104" t="s">
        <v>52</v>
      </c>
      <c r="B48" s="75">
        <v>780</v>
      </c>
      <c r="C48" s="131">
        <v>50000</v>
      </c>
      <c r="D48" s="118">
        <v>34740</v>
      </c>
      <c r="E48" s="88">
        <v>82112</v>
      </c>
      <c r="F48" s="81">
        <f t="shared" si="1"/>
        <v>-32112</v>
      </c>
      <c r="G48" s="118"/>
      <c r="H48" s="172"/>
      <c r="I48" s="4"/>
      <c r="J48" s="4"/>
      <c r="K48" s="4"/>
      <c r="L48" s="4"/>
      <c r="M48" s="4"/>
      <c r="N48" s="4"/>
      <c r="O48" s="14"/>
      <c r="P48" s="4"/>
      <c r="Q48" s="29"/>
      <c r="R48" s="29"/>
      <c r="S48" s="29"/>
      <c r="T48" s="29"/>
    </row>
    <row r="49" spans="1:20" s="23" customFormat="1" ht="13.5" thickBot="1">
      <c r="A49" s="104" t="s">
        <v>62</v>
      </c>
      <c r="B49" s="75">
        <v>969</v>
      </c>
      <c r="C49" s="131">
        <v>9332000</v>
      </c>
      <c r="D49" s="133">
        <v>1024091.45</v>
      </c>
      <c r="E49" s="92">
        <v>2606538.82</v>
      </c>
      <c r="F49" s="81">
        <f t="shared" si="1"/>
        <v>6725461.18</v>
      </c>
      <c r="G49" s="118"/>
      <c r="H49" s="172"/>
      <c r="I49" s="4"/>
      <c r="J49" s="4"/>
      <c r="K49" s="4"/>
      <c r="L49" s="4"/>
      <c r="M49" s="4"/>
      <c r="N49" s="4"/>
      <c r="O49" s="14"/>
      <c r="P49" s="4"/>
      <c r="Q49" s="29"/>
      <c r="R49" s="29"/>
      <c r="S49" s="29"/>
      <c r="T49" s="29"/>
    </row>
    <row r="50" spans="1:20" s="23" customFormat="1" ht="13.5" thickBot="1">
      <c r="A50" s="105" t="s">
        <v>82</v>
      </c>
      <c r="B50" s="103"/>
      <c r="C50" s="134">
        <f>SUM(C36:C49)</f>
        <v>36580000</v>
      </c>
      <c r="D50" s="112">
        <f>SUM(D36:D49)</f>
        <v>4900064.38</v>
      </c>
      <c r="E50" s="112">
        <f>SUM(E36:E49)</f>
        <v>9145999.52</v>
      </c>
      <c r="F50" s="112">
        <f>SUM(C50-E50)</f>
        <v>27434000.48</v>
      </c>
      <c r="G50" s="118"/>
      <c r="H50" s="172"/>
      <c r="I50" s="167"/>
      <c r="J50" s="167"/>
      <c r="K50" s="167"/>
      <c r="L50" s="167"/>
      <c r="M50" s="167"/>
      <c r="N50" s="167"/>
      <c r="O50" s="167"/>
      <c r="P50" s="4"/>
      <c r="Q50" s="167"/>
      <c r="R50" s="167"/>
      <c r="S50" s="167"/>
      <c r="T50" s="167"/>
    </row>
    <row r="51" spans="1:20" s="23" customFormat="1" ht="12.75">
      <c r="A51" s="135" t="s">
        <v>83</v>
      </c>
      <c r="B51" s="94"/>
      <c r="C51" s="109"/>
      <c r="D51" s="136"/>
      <c r="E51" s="109"/>
      <c r="F51" s="109"/>
      <c r="G51" s="118"/>
      <c r="H51" s="172"/>
      <c r="I51" s="4"/>
      <c r="J51" s="4"/>
      <c r="K51" s="4"/>
      <c r="L51" s="4"/>
      <c r="M51" s="4"/>
      <c r="N51" s="4"/>
      <c r="O51" s="14"/>
      <c r="P51" s="4"/>
      <c r="Q51" s="29"/>
      <c r="R51" s="29"/>
      <c r="S51" s="29"/>
      <c r="T51" s="29"/>
    </row>
    <row r="52" spans="1:20" s="23" customFormat="1" ht="12.75">
      <c r="A52" s="137" t="s">
        <v>84</v>
      </c>
      <c r="B52" s="91"/>
      <c r="C52" s="88"/>
      <c r="D52" s="118"/>
      <c r="E52" s="88"/>
      <c r="F52" s="88"/>
      <c r="G52" s="118"/>
      <c r="H52" s="172"/>
      <c r="I52" s="4"/>
      <c r="J52" s="4"/>
      <c r="K52" s="4"/>
      <c r="L52" s="4"/>
      <c r="M52" s="4"/>
      <c r="N52" s="4"/>
      <c r="O52" s="14"/>
      <c r="P52" s="4"/>
      <c r="Q52" s="29"/>
      <c r="R52" s="29"/>
      <c r="S52" s="29"/>
      <c r="T52" s="29"/>
    </row>
    <row r="53" spans="1:20" s="23" customFormat="1" ht="12.75">
      <c r="A53" s="138" t="s">
        <v>108</v>
      </c>
      <c r="B53" s="91"/>
      <c r="C53" s="88"/>
      <c r="D53" s="118"/>
      <c r="E53" s="88"/>
      <c r="F53" s="81">
        <f>SUM(C53-E53)</f>
        <v>0</v>
      </c>
      <c r="G53" s="118"/>
      <c r="H53" s="172"/>
      <c r="I53" s="4"/>
      <c r="J53" s="4"/>
      <c r="K53" s="4"/>
      <c r="L53" s="4"/>
      <c r="M53" s="4"/>
      <c r="N53" s="4"/>
      <c r="O53" s="14"/>
      <c r="P53" s="4"/>
      <c r="Q53" s="29"/>
      <c r="R53" s="29"/>
      <c r="S53" s="29"/>
      <c r="T53" s="29"/>
    </row>
    <row r="54" spans="1:20" s="23" customFormat="1" ht="13.5" thickBot="1">
      <c r="A54" s="139" t="s">
        <v>105</v>
      </c>
      <c r="B54" s="110"/>
      <c r="C54" s="92">
        <v>3012000</v>
      </c>
      <c r="D54" s="133">
        <v>2283343</v>
      </c>
      <c r="E54" s="92">
        <v>2542903</v>
      </c>
      <c r="F54" s="124">
        <f>SUM(C54-E54)</f>
        <v>469097</v>
      </c>
      <c r="G54" s="118"/>
      <c r="H54" s="172"/>
      <c r="I54" s="4"/>
      <c r="J54" s="4"/>
      <c r="K54" s="4"/>
      <c r="L54" s="4"/>
      <c r="M54" s="4"/>
      <c r="N54" s="4"/>
      <c r="O54" s="14"/>
      <c r="P54" s="4"/>
      <c r="Q54" s="29"/>
      <c r="R54" s="29"/>
      <c r="S54" s="29"/>
      <c r="T54" s="29"/>
    </row>
    <row r="55" spans="1:20" s="23" customFormat="1" ht="13.5" thickBot="1">
      <c r="A55" s="140" t="s">
        <v>85</v>
      </c>
      <c r="B55" s="111"/>
      <c r="C55" s="112">
        <f>SUM(C52:C54)</f>
        <v>3012000</v>
      </c>
      <c r="D55" s="141">
        <f>SUM(D53:D54)</f>
        <v>2283343</v>
      </c>
      <c r="E55" s="141">
        <f>SUM(E53:E54)</f>
        <v>2542903</v>
      </c>
      <c r="F55" s="141">
        <f>SUM(F53:F54)</f>
        <v>469097</v>
      </c>
      <c r="G55" s="118"/>
      <c r="H55" s="172"/>
      <c r="I55" s="4"/>
      <c r="J55" s="4"/>
      <c r="K55" s="4"/>
      <c r="L55" s="4"/>
      <c r="M55" s="4"/>
      <c r="N55" s="4"/>
      <c r="O55" s="14"/>
      <c r="P55" s="4"/>
      <c r="Q55" s="29"/>
      <c r="R55" s="29"/>
      <c r="S55" s="29"/>
      <c r="T55" s="29"/>
    </row>
    <row r="56" spans="1:20" s="23" customFormat="1" ht="13.5" thickBot="1">
      <c r="A56" s="140" t="s">
        <v>86</v>
      </c>
      <c r="B56" s="111"/>
      <c r="C56" s="112">
        <f>SUM(C55+C50+C33)</f>
        <v>237953129</v>
      </c>
      <c r="D56" s="112">
        <f>SUM(D55+D50+D33)</f>
        <v>25687885.139999997</v>
      </c>
      <c r="E56" s="112">
        <f>SUM(E55+E50+E33)</f>
        <v>61170959.889999986</v>
      </c>
      <c r="F56" s="112">
        <f>SUM(F55+F50+F33)</f>
        <v>176782169.11</v>
      </c>
      <c r="G56" s="118"/>
      <c r="H56" s="172"/>
      <c r="I56" s="167"/>
      <c r="J56" s="167"/>
      <c r="K56" s="167"/>
      <c r="L56" s="167"/>
      <c r="M56" s="167"/>
      <c r="N56" s="167"/>
      <c r="O56" s="167"/>
      <c r="P56" s="4"/>
      <c r="Q56" s="167"/>
      <c r="R56" s="167"/>
      <c r="S56" s="167"/>
      <c r="T56" s="167"/>
    </row>
    <row r="57" spans="1:20" s="23" customFormat="1" ht="12.75">
      <c r="A57" s="135" t="s">
        <v>87</v>
      </c>
      <c r="B57" s="94"/>
      <c r="C57" s="109"/>
      <c r="D57" s="136"/>
      <c r="E57" s="109"/>
      <c r="F57" s="109"/>
      <c r="G57" s="118"/>
      <c r="H57" s="172"/>
      <c r="I57" s="4"/>
      <c r="J57" s="4"/>
      <c r="K57" s="4"/>
      <c r="L57" s="4"/>
      <c r="M57" s="4"/>
      <c r="N57" s="4"/>
      <c r="O57" s="14"/>
      <c r="P57" s="29"/>
      <c r="Q57" s="29"/>
      <c r="R57" s="29"/>
      <c r="S57" s="29"/>
      <c r="T57" s="29"/>
    </row>
    <row r="58" spans="1:20" s="23" customFormat="1" ht="12.75">
      <c r="A58" s="138" t="s">
        <v>83</v>
      </c>
      <c r="B58" s="91"/>
      <c r="C58" s="88"/>
      <c r="D58" s="118"/>
      <c r="E58" s="88"/>
      <c r="F58" s="88"/>
      <c r="G58" s="118"/>
      <c r="H58" s="172"/>
      <c r="I58" s="4"/>
      <c r="J58" s="4"/>
      <c r="K58" s="4"/>
      <c r="L58" s="4"/>
      <c r="M58" s="4"/>
      <c r="N58" s="4"/>
      <c r="O58" s="14"/>
      <c r="P58" s="29"/>
      <c r="Q58" s="29"/>
      <c r="R58" s="29"/>
      <c r="S58" s="29"/>
      <c r="T58" s="29"/>
    </row>
    <row r="59" spans="1:20" s="23" customFormat="1" ht="13.5" thickBot="1">
      <c r="A59" s="138" t="s">
        <v>128</v>
      </c>
      <c r="B59" s="91">
        <v>755</v>
      </c>
      <c r="C59" s="88">
        <v>18125000</v>
      </c>
      <c r="D59" s="118"/>
      <c r="E59" s="88"/>
      <c r="F59" s="81">
        <f>SUM(C59-E59)</f>
        <v>18125000</v>
      </c>
      <c r="G59" s="118"/>
      <c r="H59" s="172"/>
      <c r="I59" s="4"/>
      <c r="J59" s="4"/>
      <c r="K59" s="4"/>
      <c r="L59" s="4"/>
      <c r="M59" s="4"/>
      <c r="N59" s="4"/>
      <c r="O59" s="14"/>
      <c r="P59" s="29"/>
      <c r="Q59" s="29"/>
      <c r="R59" s="29"/>
      <c r="S59" s="29"/>
      <c r="T59" s="29"/>
    </row>
    <row r="60" spans="1:20" s="23" customFormat="1" ht="13.5" thickBot="1">
      <c r="A60" s="140" t="s">
        <v>89</v>
      </c>
      <c r="B60" s="111"/>
      <c r="C60" s="112">
        <f>SUM(C59:C59)</f>
        <v>18125000</v>
      </c>
      <c r="D60" s="141">
        <f>SUM(D59:D59)</f>
        <v>0</v>
      </c>
      <c r="E60" s="112">
        <f>SUM(E59:E59)</f>
        <v>0</v>
      </c>
      <c r="F60" s="112">
        <f>SUM(F59:F59)</f>
        <v>18125000</v>
      </c>
      <c r="G60" s="141"/>
      <c r="H60" s="172"/>
      <c r="I60" s="4"/>
      <c r="J60" s="4"/>
      <c r="K60" s="4"/>
      <c r="L60" s="4"/>
      <c r="M60" s="4"/>
      <c r="N60" s="4"/>
      <c r="O60" s="14"/>
      <c r="P60" s="29"/>
      <c r="Q60" s="29"/>
      <c r="R60" s="29"/>
      <c r="S60" s="29"/>
      <c r="T60" s="29"/>
    </row>
    <row r="61" spans="1:20" s="23" customFormat="1" ht="13.5" thickBot="1">
      <c r="A61" s="157" t="s">
        <v>93</v>
      </c>
      <c r="B61" s="143"/>
      <c r="C61" s="141">
        <f>SUM(C60+C56)</f>
        <v>256078129</v>
      </c>
      <c r="D61" s="141">
        <f>SUM(D60+D56)</f>
        <v>25687885.139999997</v>
      </c>
      <c r="E61" s="112">
        <f>SUM(E60+E56)</f>
        <v>61170959.889999986</v>
      </c>
      <c r="F61" s="112">
        <f>SUM(F60+F56)</f>
        <v>194907169.11</v>
      </c>
      <c r="G61" s="141">
        <f>SUM(G60+G56)</f>
        <v>0</v>
      </c>
      <c r="H61" s="172"/>
      <c r="I61" s="4"/>
      <c r="J61" s="4"/>
      <c r="K61" s="4"/>
      <c r="L61" s="4"/>
      <c r="M61" s="4"/>
      <c r="N61" s="4"/>
      <c r="O61" s="14"/>
      <c r="P61" s="29"/>
      <c r="Q61" s="29"/>
      <c r="R61" s="29"/>
      <c r="S61" s="29"/>
      <c r="T61" s="29"/>
    </row>
    <row r="62" spans="1:20" s="23" customFormat="1" ht="12.75">
      <c r="A62" s="135"/>
      <c r="B62" s="94"/>
      <c r="C62" s="109"/>
      <c r="D62" s="136"/>
      <c r="E62" s="109"/>
      <c r="F62" s="109"/>
      <c r="G62" s="136"/>
      <c r="H62" s="4"/>
      <c r="I62" s="4"/>
      <c r="J62" s="4"/>
      <c r="K62" s="4"/>
      <c r="L62" s="4"/>
      <c r="M62" s="4"/>
      <c r="N62" s="4"/>
      <c r="O62" s="14"/>
      <c r="P62" s="29"/>
      <c r="Q62" s="29"/>
      <c r="R62" s="29"/>
      <c r="S62" s="29"/>
      <c r="T62" s="29"/>
    </row>
    <row r="63" spans="1:20" s="23" customFormat="1" ht="15">
      <c r="A63" s="164" t="s">
        <v>114</v>
      </c>
      <c r="E63" s="25"/>
      <c r="H63" s="14"/>
      <c r="I63" s="14"/>
      <c r="J63" s="14"/>
      <c r="K63" s="14"/>
      <c r="L63" s="14"/>
      <c r="M63" s="14"/>
      <c r="N63" s="14"/>
      <c r="O63" s="14"/>
      <c r="P63" s="29"/>
      <c r="Q63" s="29"/>
      <c r="R63" s="29"/>
      <c r="S63" s="29"/>
      <c r="T63" s="29"/>
    </row>
    <row r="64" spans="1:20" s="23" customFormat="1" ht="12.75">
      <c r="A64" s="16" t="s">
        <v>54</v>
      </c>
      <c r="B64" s="16" t="s">
        <v>129</v>
      </c>
      <c r="C64" s="16"/>
      <c r="D64" s="16" t="s">
        <v>124</v>
      </c>
      <c r="E64" s="16"/>
      <c r="F64" s="31" t="s">
        <v>64</v>
      </c>
      <c r="G64" s="31"/>
      <c r="H64" s="31"/>
      <c r="O64" s="14"/>
      <c r="P64" s="29"/>
      <c r="Q64" s="29"/>
      <c r="R64" s="29"/>
      <c r="S64" s="29"/>
      <c r="T64" s="29"/>
    </row>
    <row r="65" spans="1:20" s="23" customFormat="1" ht="12.75">
      <c r="A65" s="29"/>
      <c r="B65" s="29"/>
      <c r="C65" s="29"/>
      <c r="D65" s="29"/>
      <c r="E65" s="29"/>
      <c r="F65" s="22"/>
      <c r="G65" s="22"/>
      <c r="H65" s="22"/>
      <c r="I65" s="6"/>
      <c r="O65" s="14"/>
      <c r="P65" s="29"/>
      <c r="Q65" s="29"/>
      <c r="R65" s="29"/>
      <c r="S65" s="29"/>
      <c r="T65" s="29"/>
    </row>
    <row r="66" spans="1:20" s="23" customFormat="1" ht="12.75">
      <c r="A66" s="29"/>
      <c r="B66" s="29"/>
      <c r="C66" s="29"/>
      <c r="D66" s="29"/>
      <c r="E66" s="29"/>
      <c r="F66" s="26"/>
      <c r="G66" s="26"/>
      <c r="H66" s="26"/>
      <c r="I66" s="6"/>
      <c r="J66" s="22"/>
      <c r="K66" s="22"/>
      <c r="L66" s="22"/>
      <c r="M66" s="22"/>
      <c r="O66" s="14"/>
      <c r="P66" s="29"/>
      <c r="Q66" s="29"/>
      <c r="R66" s="29"/>
      <c r="S66" s="29"/>
      <c r="T66" s="29"/>
    </row>
    <row r="67" spans="1:20" s="23" customFormat="1" ht="12.75">
      <c r="A67" s="29"/>
      <c r="B67" s="29"/>
      <c r="C67" s="29"/>
      <c r="D67" s="29"/>
      <c r="E67" s="29"/>
      <c r="F67" s="26"/>
      <c r="G67" s="26"/>
      <c r="H67" s="26"/>
      <c r="I67" s="26"/>
      <c r="J67" s="26"/>
      <c r="K67" s="26"/>
      <c r="L67" s="26"/>
      <c r="M67" s="26"/>
      <c r="N67" s="26"/>
      <c r="O67" s="14"/>
      <c r="P67" s="29"/>
      <c r="Q67" s="29"/>
      <c r="R67" s="29"/>
      <c r="S67" s="29"/>
      <c r="T67" s="29"/>
    </row>
    <row r="68" spans="1:20" s="23" customFormat="1" ht="12.75">
      <c r="A68" s="29" t="s">
        <v>109</v>
      </c>
      <c r="B68" s="29" t="s">
        <v>130</v>
      </c>
      <c r="C68" s="29"/>
      <c r="D68" s="29" t="s">
        <v>126</v>
      </c>
      <c r="E68" s="29"/>
      <c r="F68" s="165" t="s">
        <v>112</v>
      </c>
      <c r="G68" s="165"/>
      <c r="H68" s="165"/>
      <c r="I68" s="28"/>
      <c r="J68" s="28"/>
      <c r="K68" s="28"/>
      <c r="L68" s="28"/>
      <c r="M68" s="28"/>
      <c r="N68" s="28"/>
      <c r="O68" s="14"/>
      <c r="P68" s="29"/>
      <c r="Q68" s="29"/>
      <c r="R68" s="29"/>
      <c r="S68" s="29"/>
      <c r="T68" s="29"/>
    </row>
    <row r="69" spans="1:20" s="23" customFormat="1" ht="12.75">
      <c r="A69" s="16" t="s">
        <v>110</v>
      </c>
      <c r="B69" s="16" t="s">
        <v>131</v>
      </c>
      <c r="C69" s="16"/>
      <c r="D69" s="16" t="s">
        <v>125</v>
      </c>
      <c r="E69" s="16"/>
      <c r="F69" s="166" t="s">
        <v>113</v>
      </c>
      <c r="G69" s="166"/>
      <c r="H69" s="166"/>
      <c r="I69" s="162"/>
      <c r="J69" s="162"/>
      <c r="K69" s="162"/>
      <c r="L69" s="162"/>
      <c r="M69" s="162"/>
      <c r="N69" s="162"/>
      <c r="O69" s="14"/>
      <c r="P69" s="29"/>
      <c r="Q69" s="29"/>
      <c r="R69" s="29"/>
      <c r="S69" s="29"/>
      <c r="T69" s="29"/>
    </row>
    <row r="70" spans="1:20" s="23" customFormat="1" ht="12.75">
      <c r="A70" s="29"/>
      <c r="B70" s="17"/>
      <c r="C70" s="36"/>
      <c r="D70" s="17"/>
      <c r="E70" s="36"/>
      <c r="F70" s="18"/>
      <c r="G70" s="18"/>
      <c r="H70" s="18"/>
      <c r="I70" s="162"/>
      <c r="J70" s="162"/>
      <c r="K70" s="162"/>
      <c r="L70" s="162"/>
      <c r="M70" s="162"/>
      <c r="N70" s="162"/>
      <c r="O70" s="14"/>
      <c r="P70" s="29"/>
      <c r="Q70" s="29"/>
      <c r="R70" s="29"/>
      <c r="S70" s="29"/>
      <c r="T70" s="29"/>
    </row>
    <row r="71" spans="1:20" s="23" customFormat="1" ht="12.75">
      <c r="A71" s="29"/>
      <c r="B71" s="17"/>
      <c r="C71" s="19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4"/>
      <c r="P71" s="29"/>
      <c r="Q71" s="29"/>
      <c r="R71" s="29"/>
      <c r="S71" s="29"/>
      <c r="T71" s="29"/>
    </row>
    <row r="72" spans="1:20" s="23" customFormat="1" ht="12.75">
      <c r="A72" s="29"/>
      <c r="B72" s="17"/>
      <c r="C72" s="19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4"/>
      <c r="P72" s="29"/>
      <c r="Q72" s="29"/>
      <c r="R72" s="29"/>
      <c r="S72" s="29"/>
      <c r="T72" s="29"/>
    </row>
    <row r="73" spans="1:20" s="23" customFormat="1" ht="12.75">
      <c r="A73" s="29"/>
      <c r="B73" s="17"/>
      <c r="C73" s="19"/>
      <c r="D73" s="4"/>
      <c r="E73" s="4"/>
      <c r="F73" s="4"/>
      <c r="G73" s="4"/>
      <c r="H73" s="18"/>
      <c r="I73" s="18"/>
      <c r="J73" s="18"/>
      <c r="K73" s="18"/>
      <c r="L73" s="18"/>
      <c r="M73" s="18"/>
      <c r="N73" s="18"/>
      <c r="O73" s="14"/>
      <c r="P73" s="29"/>
      <c r="Q73" s="29"/>
      <c r="R73" s="29"/>
      <c r="S73" s="29"/>
      <c r="T73" s="29"/>
    </row>
    <row r="74" spans="1:20" s="23" customFormat="1" ht="12.75">
      <c r="A74" s="29"/>
      <c r="B74" s="17"/>
      <c r="C74" s="19"/>
      <c r="D74" s="18"/>
      <c r="E74" s="18"/>
      <c r="F74" s="18"/>
      <c r="G74" s="18"/>
      <c r="H74" s="4"/>
      <c r="I74" s="4"/>
      <c r="J74" s="4"/>
      <c r="K74" s="4"/>
      <c r="L74" s="4"/>
      <c r="M74" s="4"/>
      <c r="N74" s="4"/>
      <c r="O74" s="14"/>
      <c r="P74" s="29"/>
      <c r="Q74" s="29"/>
      <c r="R74" s="29"/>
      <c r="S74" s="29"/>
      <c r="T74" s="29"/>
    </row>
    <row r="75" spans="1:20" s="23" customFormat="1" ht="12.75">
      <c r="A75" s="29"/>
      <c r="B75" s="17"/>
      <c r="C75" s="19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4"/>
      <c r="P75" s="29"/>
      <c r="Q75" s="29"/>
      <c r="R75" s="29"/>
      <c r="S75" s="29"/>
      <c r="T75" s="29"/>
    </row>
    <row r="76" spans="1:20" s="23" customFormat="1" ht="12.75">
      <c r="A76" s="29"/>
      <c r="B76" s="17"/>
      <c r="C76" s="19"/>
      <c r="D76" s="4"/>
      <c r="E76" s="4"/>
      <c r="F76" s="4"/>
      <c r="G76" s="4"/>
      <c r="H76" s="18"/>
      <c r="I76" s="18"/>
      <c r="J76" s="18"/>
      <c r="K76" s="18"/>
      <c r="L76" s="18"/>
      <c r="M76" s="18"/>
      <c r="N76" s="18"/>
      <c r="O76" s="14"/>
      <c r="P76" s="29"/>
      <c r="Q76" s="29"/>
      <c r="R76" s="29"/>
      <c r="S76" s="29"/>
      <c r="T76" s="29"/>
    </row>
    <row r="77" spans="1:20" s="23" customFormat="1" ht="12.75">
      <c r="A77" s="29"/>
      <c r="B77" s="17"/>
      <c r="C77" s="19"/>
      <c r="D77" s="18"/>
      <c r="E77" s="18"/>
      <c r="F77" s="18"/>
      <c r="G77" s="18"/>
      <c r="H77" s="4"/>
      <c r="I77" s="4"/>
      <c r="J77" s="4"/>
      <c r="K77" s="4"/>
      <c r="L77" s="4"/>
      <c r="M77" s="4"/>
      <c r="N77" s="4"/>
      <c r="O77" s="14"/>
      <c r="P77" s="29"/>
      <c r="Q77" s="29"/>
      <c r="R77" s="29"/>
      <c r="S77" s="29"/>
      <c r="T77" s="29"/>
    </row>
    <row r="78" spans="1:20" s="23" customFormat="1" ht="12.75">
      <c r="A78" s="29"/>
      <c r="B78" s="17"/>
      <c r="C78" s="19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4"/>
      <c r="P78" s="29"/>
      <c r="Q78" s="29"/>
      <c r="R78" s="29"/>
      <c r="S78" s="29"/>
      <c r="T78" s="29"/>
    </row>
    <row r="79" spans="1:20" s="23" customFormat="1" ht="12.75">
      <c r="A79" s="29"/>
      <c r="B79" s="17"/>
      <c r="C79" s="19"/>
      <c r="D79" s="4"/>
      <c r="E79" s="4"/>
      <c r="F79" s="4"/>
      <c r="G79" s="4"/>
      <c r="H79" s="18"/>
      <c r="I79" s="18"/>
      <c r="J79" s="18"/>
      <c r="K79" s="18"/>
      <c r="L79" s="18"/>
      <c r="M79" s="18"/>
      <c r="N79" s="18"/>
      <c r="O79" s="14"/>
      <c r="P79" s="29"/>
      <c r="Q79" s="29"/>
      <c r="R79" s="29"/>
      <c r="S79" s="29"/>
      <c r="T79" s="29"/>
    </row>
    <row r="80" spans="1:20" s="23" customFormat="1" ht="12.75">
      <c r="A80" s="29"/>
      <c r="B80" s="17"/>
      <c r="C80" s="19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14"/>
      <c r="P80" s="29"/>
      <c r="Q80" s="29"/>
      <c r="R80" s="29"/>
      <c r="S80" s="29"/>
      <c r="T80" s="29"/>
    </row>
    <row r="81" spans="1:20" s="23" customFormat="1" ht="12.75">
      <c r="A81" s="29"/>
      <c r="B81" s="17"/>
      <c r="C81" s="19"/>
      <c r="D81" s="18"/>
      <c r="E81" s="18"/>
      <c r="F81" s="18"/>
      <c r="G81" s="18"/>
      <c r="H81" s="4"/>
      <c r="I81" s="4"/>
      <c r="J81" s="4"/>
      <c r="K81" s="4"/>
      <c r="L81" s="4"/>
      <c r="M81" s="4"/>
      <c r="N81" s="4"/>
      <c r="O81" s="14"/>
      <c r="P81" s="29"/>
      <c r="Q81" s="29"/>
      <c r="R81" s="29"/>
      <c r="S81" s="29"/>
      <c r="T81" s="29"/>
    </row>
    <row r="82" spans="1:20" s="23" customFormat="1" ht="12.75">
      <c r="A82" s="29"/>
      <c r="B82" s="17"/>
      <c r="C82" s="19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4"/>
      <c r="P82" s="29"/>
      <c r="Q82" s="29"/>
      <c r="R82" s="29"/>
      <c r="S82" s="29"/>
      <c r="T82" s="29"/>
    </row>
    <row r="83" spans="1:20" s="23" customFormat="1" ht="12.75">
      <c r="A83" s="16"/>
      <c r="B83" s="17"/>
      <c r="C83" s="19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4"/>
      <c r="P83" s="29"/>
      <c r="Q83" s="29"/>
      <c r="R83" s="29"/>
      <c r="S83" s="29"/>
      <c r="T83" s="29"/>
    </row>
    <row r="84" spans="1:20" s="23" customFormat="1" ht="12.75">
      <c r="A84" s="71"/>
      <c r="B84" s="67"/>
      <c r="C84" s="68"/>
      <c r="D84" s="60"/>
      <c r="E84" s="61"/>
      <c r="F84" s="60"/>
      <c r="G84" s="61"/>
      <c r="H84" s="18"/>
      <c r="I84" s="18"/>
      <c r="J84" s="18"/>
      <c r="K84" s="18"/>
      <c r="L84" s="18"/>
      <c r="M84" s="18"/>
      <c r="N84" s="18"/>
      <c r="O84" s="14"/>
      <c r="P84" s="29"/>
      <c r="Q84" s="29"/>
      <c r="R84" s="29"/>
      <c r="S84" s="29"/>
      <c r="T84" s="29"/>
    </row>
    <row r="85" spans="1:20" s="23" customFormat="1" ht="12.75">
      <c r="A85" s="71"/>
      <c r="B85" s="67"/>
      <c r="C85" s="68"/>
      <c r="D85" s="62"/>
      <c r="E85" s="64"/>
      <c r="F85" s="60"/>
      <c r="G85" s="60"/>
      <c r="H85" s="59"/>
      <c r="I85" s="59"/>
      <c r="J85" s="59"/>
      <c r="K85" s="59"/>
      <c r="L85" s="59"/>
      <c r="M85" s="59"/>
      <c r="N85" s="59"/>
      <c r="O85" s="14"/>
      <c r="P85" s="29"/>
      <c r="Q85" s="29"/>
      <c r="R85" s="29"/>
      <c r="S85" s="29"/>
      <c r="T85" s="29"/>
    </row>
    <row r="86" spans="1:20" s="23" customFormat="1" ht="12.75">
      <c r="A86" s="71"/>
      <c r="B86" s="67"/>
      <c r="C86" s="68"/>
      <c r="D86" s="60"/>
      <c r="E86" s="62"/>
      <c r="F86" s="62"/>
      <c r="G86" s="62"/>
      <c r="H86" s="65"/>
      <c r="I86" s="65"/>
      <c r="J86" s="65"/>
      <c r="K86" s="65"/>
      <c r="L86" s="65"/>
      <c r="M86" s="65"/>
      <c r="N86" s="65"/>
      <c r="O86" s="14"/>
      <c r="P86" s="29"/>
      <c r="Q86" s="29"/>
      <c r="R86" s="29"/>
      <c r="S86" s="29"/>
      <c r="T86" s="29"/>
    </row>
    <row r="87" spans="1:20" s="23" customFormat="1" ht="12.75">
      <c r="A87" s="66"/>
      <c r="B87" s="67"/>
      <c r="C87" s="68"/>
      <c r="D87" s="60"/>
      <c r="E87" s="62"/>
      <c r="F87" s="62"/>
      <c r="G87" s="72"/>
      <c r="H87" s="65"/>
      <c r="I87" s="65"/>
      <c r="J87" s="65"/>
      <c r="K87" s="65"/>
      <c r="L87" s="65"/>
      <c r="M87" s="65"/>
      <c r="N87" s="65"/>
      <c r="O87" s="14"/>
      <c r="P87" s="29"/>
      <c r="Q87" s="29"/>
      <c r="R87" s="29"/>
      <c r="S87" s="29"/>
      <c r="T87" s="29"/>
    </row>
    <row r="88" spans="1:20" s="23" customFormat="1" ht="12.75">
      <c r="A88" s="71"/>
      <c r="B88" s="67"/>
      <c r="C88" s="68"/>
      <c r="D88" s="73"/>
      <c r="E88" s="73"/>
      <c r="F88" s="62"/>
      <c r="G88" s="73"/>
      <c r="H88" s="65"/>
      <c r="I88" s="65"/>
      <c r="J88" s="65"/>
      <c r="K88" s="65"/>
      <c r="L88" s="65"/>
      <c r="M88" s="65"/>
      <c r="N88" s="65"/>
      <c r="O88" s="14"/>
      <c r="P88" s="29"/>
      <c r="Q88" s="29"/>
      <c r="R88" s="29"/>
      <c r="S88" s="29"/>
      <c r="T88" s="29"/>
    </row>
    <row r="89" spans="1:20" s="23" customFormat="1" ht="12.75">
      <c r="A89" s="71"/>
      <c r="B89" s="67"/>
      <c r="C89" s="68"/>
      <c r="D89" s="73"/>
      <c r="E89" s="74"/>
      <c r="F89" s="63"/>
      <c r="G89" s="63"/>
      <c r="H89" s="65"/>
      <c r="I89" s="65"/>
      <c r="J89" s="65"/>
      <c r="K89" s="65"/>
      <c r="L89" s="65"/>
      <c r="M89" s="65"/>
      <c r="N89" s="65"/>
      <c r="O89" s="14"/>
      <c r="P89" s="29"/>
      <c r="Q89" s="29"/>
      <c r="R89" s="29"/>
      <c r="S89" s="29"/>
      <c r="T89" s="29"/>
    </row>
    <row r="90" spans="1:20" s="23" customFormat="1" ht="12.75">
      <c r="A90" s="71"/>
      <c r="B90" s="67"/>
      <c r="C90" s="68"/>
      <c r="D90" s="69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14"/>
      <c r="P90" s="29"/>
      <c r="Q90" s="29"/>
      <c r="R90" s="29"/>
      <c r="S90" s="29"/>
      <c r="T90" s="29"/>
    </row>
    <row r="91" spans="1:20" s="23" customFormat="1" ht="12.75">
      <c r="A91" s="71"/>
      <c r="B91" s="67"/>
      <c r="C91" s="68"/>
      <c r="D91" s="69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14"/>
      <c r="P91" s="29"/>
      <c r="Q91" s="29"/>
      <c r="R91" s="29"/>
      <c r="S91" s="29"/>
      <c r="T91" s="29"/>
    </row>
    <row r="92" spans="1:20" s="23" customFormat="1" ht="12.75">
      <c r="A92" s="71"/>
      <c r="B92" s="67"/>
      <c r="C92" s="68"/>
      <c r="D92" s="69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14"/>
      <c r="P92" s="29"/>
      <c r="Q92" s="29"/>
      <c r="R92" s="29"/>
      <c r="S92" s="29"/>
      <c r="T92" s="29"/>
    </row>
    <row r="93" spans="1:20" s="23" customFormat="1" ht="12.75">
      <c r="A93" s="71"/>
      <c r="B93" s="67"/>
      <c r="C93" s="68"/>
      <c r="D93" s="69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14"/>
      <c r="P93" s="29"/>
      <c r="Q93" s="29"/>
      <c r="R93" s="29"/>
      <c r="S93" s="29"/>
      <c r="T93" s="29"/>
    </row>
    <row r="94" spans="1:20" s="23" customFormat="1" ht="12.75">
      <c r="A94" s="71"/>
      <c r="B94" s="67"/>
      <c r="C94" s="68"/>
      <c r="D94" s="69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14"/>
      <c r="P94" s="29"/>
      <c r="Q94" s="29"/>
      <c r="R94" s="29"/>
      <c r="S94" s="29"/>
      <c r="T94" s="29"/>
    </row>
    <row r="95" spans="1:20" s="23" customFormat="1" ht="12.75">
      <c r="A95" s="71"/>
      <c r="B95" s="67"/>
      <c r="C95" s="68"/>
      <c r="D95" s="69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14"/>
      <c r="P95" s="29"/>
      <c r="Q95" s="29"/>
      <c r="R95" s="29"/>
      <c r="S95" s="29"/>
      <c r="T95" s="29"/>
    </row>
    <row r="96" spans="1:20" s="23" customFormat="1" ht="12.75">
      <c r="A96" s="71"/>
      <c r="B96" s="67"/>
      <c r="C96" s="68"/>
      <c r="D96" s="69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14"/>
      <c r="P96" s="29"/>
      <c r="Q96" s="29"/>
      <c r="R96" s="29"/>
      <c r="S96" s="29"/>
      <c r="T96" s="29"/>
    </row>
    <row r="97" spans="1:20" s="23" customFormat="1" ht="12.75">
      <c r="A97" s="67"/>
      <c r="B97" s="67"/>
      <c r="C97" s="68"/>
      <c r="D97" s="69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14"/>
      <c r="P97" s="29"/>
      <c r="Q97" s="29"/>
      <c r="R97" s="29"/>
      <c r="S97" s="29"/>
      <c r="T97" s="29"/>
    </row>
    <row r="98" spans="1:20" s="23" customFormat="1" ht="12.75">
      <c r="A98" s="70"/>
      <c r="B98" s="67"/>
      <c r="C98" s="68"/>
      <c r="D98" s="69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14"/>
      <c r="P98" s="29"/>
      <c r="Q98" s="29"/>
      <c r="R98" s="29"/>
      <c r="S98" s="29"/>
      <c r="T98" s="29"/>
    </row>
    <row r="99" spans="2:20" s="23" customFormat="1" ht="12.75">
      <c r="B99" s="17"/>
      <c r="C99" s="19"/>
      <c r="D99" s="20"/>
      <c r="E99" s="14"/>
      <c r="F99" s="14"/>
      <c r="G99" s="14"/>
      <c r="H99" s="65"/>
      <c r="I99" s="65"/>
      <c r="J99" s="65"/>
      <c r="K99" s="65"/>
      <c r="L99" s="65"/>
      <c r="M99" s="65"/>
      <c r="N99" s="65"/>
      <c r="O99" s="14"/>
      <c r="P99" s="29"/>
      <c r="Q99" s="29"/>
      <c r="R99" s="29"/>
      <c r="S99" s="29"/>
      <c r="T99" s="29"/>
    </row>
    <row r="100" spans="2:20" s="23" customFormat="1" ht="12.75">
      <c r="B100" s="17"/>
      <c r="C100" s="19"/>
      <c r="D100" s="20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29"/>
      <c r="Q100" s="29"/>
      <c r="R100" s="29"/>
      <c r="S100" s="29"/>
      <c r="T100" s="29"/>
    </row>
    <row r="101" spans="1:20" s="23" customFormat="1" ht="19.5">
      <c r="A101" s="24"/>
      <c r="B101" s="17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29"/>
      <c r="Q101" s="29"/>
      <c r="R101" s="29"/>
      <c r="S101" s="29"/>
      <c r="T101" s="29"/>
    </row>
    <row r="102" spans="1:20" s="23" customFormat="1" ht="37.5" customHeight="1">
      <c r="A102" s="29"/>
      <c r="H102" s="14"/>
      <c r="I102" s="14"/>
      <c r="J102" s="14"/>
      <c r="K102" s="14"/>
      <c r="L102" s="14"/>
      <c r="M102" s="14"/>
      <c r="N102" s="14"/>
      <c r="O102" s="14"/>
      <c r="P102" s="29"/>
      <c r="Q102" s="29"/>
      <c r="R102" s="29"/>
      <c r="S102" s="29"/>
      <c r="T102" s="29"/>
    </row>
    <row r="103" spans="1:20" s="23" customFormat="1" ht="19.5">
      <c r="A103" s="22"/>
      <c r="B103" s="24"/>
      <c r="C103" s="3"/>
      <c r="D103" s="3"/>
      <c r="F103" s="3"/>
      <c r="G103" s="3"/>
      <c r="N103" s="14"/>
      <c r="O103" s="14"/>
      <c r="P103" s="29"/>
      <c r="Q103" s="29"/>
      <c r="R103" s="29"/>
      <c r="S103" s="29"/>
      <c r="T103" s="29"/>
    </row>
    <row r="104" spans="1:13" s="23" customFormat="1" ht="12.75">
      <c r="A104" s="29"/>
      <c r="F104" s="49"/>
      <c r="H104" s="2"/>
      <c r="I104" s="2"/>
      <c r="J104" s="2"/>
      <c r="K104" s="2"/>
      <c r="L104" s="2"/>
      <c r="M104" s="2"/>
    </row>
    <row r="105" spans="1:7" s="23" customFormat="1" ht="12.75">
      <c r="A105" s="29"/>
      <c r="B105" s="22"/>
      <c r="C105" s="22"/>
      <c r="D105" s="22"/>
      <c r="E105" s="22"/>
      <c r="F105" s="22"/>
      <c r="G105" s="22"/>
    </row>
    <row r="106" spans="1:13" s="23" customFormat="1" ht="12.75">
      <c r="A106" s="29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</row>
    <row r="107" spans="1:15" s="23" customFormat="1" ht="12.75">
      <c r="A107" s="29"/>
      <c r="B107" s="17"/>
      <c r="C107" s="17"/>
      <c r="D107" s="26"/>
      <c r="E107" s="26"/>
      <c r="F107" s="26"/>
      <c r="G107" s="26"/>
      <c r="I107" s="6"/>
      <c r="J107" s="22"/>
      <c r="K107" s="22"/>
      <c r="L107" s="22"/>
      <c r="M107" s="22"/>
      <c r="O107" s="26"/>
    </row>
    <row r="108" spans="1:15" ht="12.75">
      <c r="A108" s="29"/>
      <c r="B108" s="27"/>
      <c r="C108" s="17"/>
      <c r="D108" s="26"/>
      <c r="E108" s="28"/>
      <c r="F108" s="26"/>
      <c r="G108" s="26"/>
      <c r="H108" s="26"/>
      <c r="I108" s="26"/>
      <c r="J108" s="26"/>
      <c r="K108" s="26"/>
      <c r="L108" s="26"/>
      <c r="M108" s="26"/>
      <c r="N108" s="26"/>
      <c r="O108" s="87"/>
    </row>
    <row r="109" spans="1:15" s="23" customFormat="1" ht="12.75">
      <c r="A109" s="29"/>
      <c r="B109" s="27"/>
      <c r="C109" s="17"/>
      <c r="D109" s="163"/>
      <c r="E109" s="163"/>
      <c r="F109" s="163"/>
      <c r="G109" s="163"/>
      <c r="H109" s="26"/>
      <c r="I109" s="28"/>
      <c r="J109" s="28"/>
      <c r="K109" s="28"/>
      <c r="L109" s="28"/>
      <c r="M109" s="28"/>
      <c r="N109" s="28"/>
      <c r="O109" s="28"/>
    </row>
    <row r="110" spans="1:20" s="23" customFormat="1" ht="12.75">
      <c r="A110" s="29"/>
      <c r="B110" s="27"/>
      <c r="C110" s="17"/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4"/>
      <c r="P110" s="29"/>
      <c r="Q110" s="29"/>
      <c r="R110" s="29"/>
      <c r="S110" s="29"/>
      <c r="T110" s="29"/>
    </row>
    <row r="111" spans="1:20" s="23" customFormat="1" ht="12.75">
      <c r="A111" s="29"/>
      <c r="B111" s="17"/>
      <c r="C111" s="36"/>
      <c r="D111" s="163"/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  <c r="O111" s="14"/>
      <c r="P111" s="29"/>
      <c r="Q111" s="29"/>
      <c r="R111" s="29"/>
      <c r="S111" s="29"/>
      <c r="T111" s="29"/>
    </row>
    <row r="112" spans="1:20" s="23" customFormat="1" ht="12.75">
      <c r="A112" s="29"/>
      <c r="B112" s="17"/>
      <c r="C112" s="19"/>
      <c r="D112" s="163"/>
      <c r="E112" s="163"/>
      <c r="F112" s="163"/>
      <c r="G112" s="163"/>
      <c r="H112" s="163"/>
      <c r="I112" s="163"/>
      <c r="J112" s="163"/>
      <c r="K112" s="163"/>
      <c r="L112" s="163"/>
      <c r="M112" s="163"/>
      <c r="N112" s="163"/>
      <c r="O112" s="14"/>
      <c r="P112" s="29"/>
      <c r="Q112" s="29"/>
      <c r="R112" s="29"/>
      <c r="S112" s="29"/>
      <c r="T112" s="29"/>
    </row>
    <row r="113" spans="1:20" s="23" customFormat="1" ht="12.75">
      <c r="A113" s="29"/>
      <c r="B113" s="17"/>
      <c r="C113" s="19"/>
      <c r="D113" s="163"/>
      <c r="E113" s="163"/>
      <c r="F113" s="163"/>
      <c r="G113" s="163"/>
      <c r="H113" s="163"/>
      <c r="I113" s="163"/>
      <c r="J113" s="163"/>
      <c r="K113" s="163"/>
      <c r="L113" s="163"/>
      <c r="M113" s="163"/>
      <c r="N113" s="163"/>
      <c r="O113" s="14"/>
      <c r="P113" s="29"/>
      <c r="Q113" s="29"/>
      <c r="R113" s="29"/>
      <c r="S113" s="29"/>
      <c r="T113" s="29"/>
    </row>
    <row r="114" spans="1:20" s="23" customFormat="1" ht="12.75">
      <c r="A114" s="29"/>
      <c r="B114" s="17"/>
      <c r="C114" s="19"/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  <c r="O114" s="14"/>
      <c r="P114" s="29"/>
      <c r="Q114" s="29"/>
      <c r="R114" s="29"/>
      <c r="S114" s="29"/>
      <c r="T114" s="29"/>
    </row>
    <row r="115" spans="1:20" s="23" customFormat="1" ht="12.75">
      <c r="A115" s="29"/>
      <c r="B115" s="17"/>
      <c r="C115" s="19"/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4"/>
      <c r="P115" s="29"/>
      <c r="Q115" s="29"/>
      <c r="R115" s="29"/>
      <c r="S115" s="29"/>
      <c r="T115" s="29"/>
    </row>
    <row r="116" spans="1:20" s="23" customFormat="1" ht="12.75">
      <c r="A116" s="29"/>
      <c r="B116" s="17"/>
      <c r="C116" s="19"/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N116" s="163"/>
      <c r="O116" s="14"/>
      <c r="P116" s="29"/>
      <c r="Q116" s="29"/>
      <c r="R116" s="29"/>
      <c r="S116" s="29"/>
      <c r="T116" s="29"/>
    </row>
    <row r="117" spans="1:20" s="23" customFormat="1" ht="12.75">
      <c r="A117" s="29"/>
      <c r="B117" s="17"/>
      <c r="C117" s="19"/>
      <c r="D117" s="163"/>
      <c r="E117" s="163"/>
      <c r="F117" s="163"/>
      <c r="G117" s="163"/>
      <c r="H117" s="163"/>
      <c r="I117" s="163"/>
      <c r="J117" s="163"/>
      <c r="K117" s="163"/>
      <c r="L117" s="163"/>
      <c r="M117" s="163"/>
      <c r="N117" s="163"/>
      <c r="O117" s="14"/>
      <c r="P117" s="29"/>
      <c r="Q117" s="29"/>
      <c r="R117" s="29"/>
      <c r="S117" s="29"/>
      <c r="T117" s="29"/>
    </row>
    <row r="118" spans="1:20" s="23" customFormat="1" ht="12.75">
      <c r="A118" s="29"/>
      <c r="B118" s="17"/>
      <c r="C118" s="19"/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N118" s="163"/>
      <c r="O118" s="14"/>
      <c r="P118" s="29"/>
      <c r="Q118" s="29"/>
      <c r="R118" s="29"/>
      <c r="S118" s="29"/>
      <c r="T118" s="29"/>
    </row>
    <row r="119" spans="1:20" s="23" customFormat="1" ht="12.75">
      <c r="A119" s="29"/>
      <c r="B119" s="17"/>
      <c r="C119" s="19"/>
      <c r="D119" s="163"/>
      <c r="E119" s="163"/>
      <c r="F119" s="163"/>
      <c r="G119" s="163"/>
      <c r="H119" s="163"/>
      <c r="I119" s="163"/>
      <c r="J119" s="163"/>
      <c r="K119" s="163"/>
      <c r="L119" s="163"/>
      <c r="M119" s="163"/>
      <c r="N119" s="163"/>
      <c r="O119" s="14"/>
      <c r="P119" s="29"/>
      <c r="Q119" s="29"/>
      <c r="R119" s="29"/>
      <c r="S119" s="29"/>
      <c r="T119" s="29"/>
    </row>
    <row r="120" spans="1:20" s="23" customFormat="1" ht="12.75">
      <c r="A120" s="29"/>
      <c r="B120" s="17"/>
      <c r="C120" s="19"/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14"/>
      <c r="P120" s="29"/>
      <c r="Q120" s="29"/>
      <c r="R120" s="29"/>
      <c r="S120" s="29"/>
      <c r="T120" s="29"/>
    </row>
    <row r="121" spans="1:20" s="23" customFormat="1" ht="12.75">
      <c r="A121" s="29"/>
      <c r="B121" s="17"/>
      <c r="C121" s="19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4"/>
      <c r="P121" s="29"/>
      <c r="Q121" s="29"/>
      <c r="R121" s="29"/>
      <c r="S121" s="29"/>
      <c r="T121" s="29"/>
    </row>
    <row r="122" spans="1:20" s="23" customFormat="1" ht="12.75">
      <c r="A122" s="29"/>
      <c r="B122" s="17"/>
      <c r="C122" s="19"/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  <c r="O122" s="14"/>
      <c r="P122" s="29"/>
      <c r="Q122" s="29"/>
      <c r="R122" s="29"/>
      <c r="S122" s="29"/>
      <c r="T122" s="29"/>
    </row>
    <row r="123" spans="1:20" s="23" customFormat="1" ht="12.75">
      <c r="A123" s="29"/>
      <c r="B123" s="17"/>
      <c r="C123" s="19"/>
      <c r="D123" s="18"/>
      <c r="E123" s="18"/>
      <c r="F123" s="18"/>
      <c r="G123" s="18"/>
      <c r="H123" s="163"/>
      <c r="I123" s="163"/>
      <c r="J123" s="163"/>
      <c r="K123" s="163"/>
      <c r="L123" s="163"/>
      <c r="M123" s="163"/>
      <c r="N123" s="163"/>
      <c r="O123" s="14"/>
      <c r="P123" s="29"/>
      <c r="Q123" s="29"/>
      <c r="R123" s="29"/>
      <c r="S123" s="29"/>
      <c r="T123" s="29"/>
    </row>
    <row r="124" spans="1:20" s="23" customFormat="1" ht="12.75">
      <c r="A124" s="67"/>
      <c r="B124" s="67"/>
      <c r="C124" s="68"/>
      <c r="D124" s="59"/>
      <c r="E124" s="59"/>
      <c r="F124" s="59"/>
      <c r="G124" s="59"/>
      <c r="H124" s="18"/>
      <c r="I124" s="18"/>
      <c r="J124" s="18"/>
      <c r="K124" s="18"/>
      <c r="L124" s="18"/>
      <c r="M124" s="18"/>
      <c r="N124" s="18"/>
      <c r="O124" s="14"/>
      <c r="P124" s="29"/>
      <c r="Q124" s="29"/>
      <c r="R124" s="29"/>
      <c r="S124" s="29"/>
      <c r="T124" s="29"/>
    </row>
    <row r="125" spans="1:20" s="23" customFormat="1" ht="12.75">
      <c r="A125" s="2"/>
      <c r="B125" s="17"/>
      <c r="C125" s="19"/>
      <c r="D125" s="18"/>
      <c r="E125" s="18"/>
      <c r="F125" s="18"/>
      <c r="G125" s="18"/>
      <c r="H125" s="59"/>
      <c r="I125" s="59"/>
      <c r="J125" s="59"/>
      <c r="K125" s="59"/>
      <c r="L125" s="59"/>
      <c r="M125" s="59"/>
      <c r="N125" s="59"/>
      <c r="O125" s="14"/>
      <c r="P125" s="29"/>
      <c r="Q125" s="29"/>
      <c r="R125" s="29"/>
      <c r="S125" s="29"/>
      <c r="T125" s="29"/>
    </row>
    <row r="126" spans="1:20" s="23" customFormat="1" ht="37.5" customHeight="1">
      <c r="A126" s="30"/>
      <c r="B126" s="17"/>
      <c r="C126" s="19"/>
      <c r="D126" s="20"/>
      <c r="E126" s="14"/>
      <c r="F126" s="14"/>
      <c r="G126" s="14"/>
      <c r="H126" s="18"/>
      <c r="I126" s="18"/>
      <c r="J126" s="18"/>
      <c r="K126" s="18"/>
      <c r="L126" s="18"/>
      <c r="M126" s="18"/>
      <c r="N126" s="18"/>
      <c r="O126" s="14"/>
      <c r="P126" s="29"/>
      <c r="Q126" s="29"/>
      <c r="R126" s="29"/>
      <c r="S126" s="29"/>
      <c r="T126" s="29"/>
    </row>
    <row r="127" spans="1:14" s="23" customFormat="1" ht="9.75" customHeight="1">
      <c r="A127" s="16"/>
      <c r="D127" s="31"/>
      <c r="E127" s="22"/>
      <c r="F127" s="31"/>
      <c r="G127" s="31"/>
      <c r="H127" s="14"/>
      <c r="I127" s="14"/>
      <c r="J127" s="14"/>
      <c r="K127" s="14"/>
      <c r="L127" s="14"/>
      <c r="M127" s="14"/>
      <c r="N127" s="14"/>
    </row>
    <row r="128" spans="1:13" s="23" customFormat="1" ht="15.75">
      <c r="A128" s="29"/>
      <c r="B128" s="17"/>
      <c r="C128" s="19"/>
      <c r="D128" s="2"/>
      <c r="E128" s="6"/>
      <c r="F128" s="2"/>
      <c r="G128" s="32"/>
      <c r="H128" s="22"/>
      <c r="J128" s="12"/>
      <c r="K128" s="12"/>
      <c r="L128" s="12"/>
      <c r="M128" s="12"/>
    </row>
    <row r="129" spans="1:37" s="7" customFormat="1" ht="25.5" customHeight="1">
      <c r="A129" s="29"/>
      <c r="B129" s="17"/>
      <c r="C129" s="19"/>
      <c r="E129" s="13"/>
      <c r="F129" s="2"/>
      <c r="G129" s="2"/>
      <c r="I129" s="23"/>
      <c r="J129" s="23"/>
      <c r="K129" s="23"/>
      <c r="L129" s="23"/>
      <c r="M129" s="23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5"/>
      <c r="AI129" s="15"/>
      <c r="AJ129" s="15"/>
      <c r="AK129" s="15"/>
    </row>
    <row r="130" spans="1:13" s="2" customFormat="1" ht="12.75">
      <c r="A130" s="29"/>
      <c r="B130" s="17"/>
      <c r="C130" s="19"/>
      <c r="E130" s="7"/>
      <c r="F130" s="7"/>
      <c r="I130" s="23"/>
      <c r="J130" s="23"/>
      <c r="K130" s="23"/>
      <c r="L130" s="23"/>
      <c r="M130" s="23"/>
    </row>
    <row r="131" spans="1:13" s="2" customFormat="1" ht="12.75">
      <c r="A131" s="16"/>
      <c r="B131" s="17"/>
      <c r="C131" s="19"/>
      <c r="E131" s="7"/>
      <c r="F131" s="7"/>
      <c r="I131" s="22"/>
      <c r="J131" s="22"/>
      <c r="K131" s="22"/>
      <c r="L131" s="22"/>
      <c r="M131" s="22"/>
    </row>
    <row r="132" spans="1:13" s="2" customFormat="1" ht="12.75">
      <c r="A132" s="29"/>
      <c r="B132" s="17"/>
      <c r="C132" s="19"/>
      <c r="D132" s="30"/>
      <c r="E132" s="30"/>
      <c r="F132" s="7"/>
      <c r="I132" s="22"/>
      <c r="J132" s="22"/>
      <c r="K132" s="22"/>
      <c r="L132" s="22"/>
      <c r="M132" s="22"/>
    </row>
    <row r="133" spans="1:13" s="2" customFormat="1" ht="12.75">
      <c r="A133" s="23"/>
      <c r="B133" s="17"/>
      <c r="C133" s="19"/>
      <c r="D133" s="30"/>
      <c r="E133" s="40"/>
      <c r="F133" s="10"/>
      <c r="I133" s="22"/>
      <c r="J133" s="22"/>
      <c r="K133" s="22"/>
      <c r="L133" s="22"/>
      <c r="M133" s="22"/>
    </row>
    <row r="134" spans="1:13" s="2" customFormat="1" ht="12.75">
      <c r="A134" s="16"/>
      <c r="B134" s="23"/>
      <c r="C134" s="23"/>
      <c r="D134" s="33"/>
      <c r="E134" s="33"/>
      <c r="F134" s="34"/>
      <c r="G134" s="23"/>
      <c r="I134" s="22"/>
      <c r="J134" s="22"/>
      <c r="K134" s="22"/>
      <c r="L134" s="22"/>
      <c r="M134" s="22"/>
    </row>
    <row r="135" spans="4:6" s="23" customFormat="1" ht="12.75">
      <c r="D135" s="33"/>
      <c r="E135" s="33"/>
      <c r="F135" s="34"/>
    </row>
    <row r="136" spans="4:6" s="23" customFormat="1" ht="12.75">
      <c r="D136" s="35"/>
      <c r="E136" s="35"/>
      <c r="F136" s="34"/>
    </row>
    <row r="137" s="23" customFormat="1" ht="19.5">
      <c r="A137" s="24"/>
    </row>
    <row r="138" s="23" customFormat="1" ht="19.5">
      <c r="A138" s="24"/>
    </row>
    <row r="139" s="23" customFormat="1" ht="12.75"/>
    <row r="140" s="23" customFormat="1" ht="12.75"/>
    <row r="141" spans="1:7" s="23" customFormat="1" ht="19.5">
      <c r="A141" s="22"/>
      <c r="B141" s="24"/>
      <c r="C141" s="3"/>
      <c r="D141" s="3"/>
      <c r="E141" s="3"/>
      <c r="F141" s="3"/>
      <c r="G141" s="3"/>
    </row>
    <row r="142" spans="1:20" s="23" customFormat="1" ht="19.5">
      <c r="A142" s="22"/>
      <c r="B142" s="24"/>
      <c r="C142" s="3"/>
      <c r="D142" s="3"/>
      <c r="E142" s="3"/>
      <c r="F142" s="3"/>
      <c r="G142" s="3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s="23" customFormat="1" ht="12.75">
      <c r="A143" s="29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" s="23" customFormat="1" ht="15">
      <c r="A144" s="22"/>
      <c r="B144" s="25"/>
    </row>
    <row r="145" spans="1:7" s="23" customFormat="1" ht="15">
      <c r="A145" s="29"/>
      <c r="B145" s="22"/>
      <c r="C145" s="22"/>
      <c r="D145" s="22"/>
      <c r="E145" s="25"/>
      <c r="F145" s="22"/>
      <c r="G145" s="22"/>
    </row>
    <row r="146" spans="1:13" s="23" customFormat="1" ht="12.75">
      <c r="A146" s="29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</row>
    <row r="147" spans="1:13" s="23" customFormat="1" ht="12.75">
      <c r="A147" s="29"/>
      <c r="B147" s="17"/>
      <c r="C147" s="17"/>
      <c r="D147" s="26"/>
      <c r="E147" s="26"/>
      <c r="F147" s="26"/>
      <c r="G147" s="26"/>
      <c r="H147" s="22"/>
      <c r="I147" s="22"/>
      <c r="J147" s="22"/>
      <c r="K147" s="22"/>
      <c r="L147" s="22"/>
      <c r="M147" s="22"/>
    </row>
    <row r="148" spans="1:22" s="22" customFormat="1" ht="12.75">
      <c r="A148" s="29"/>
      <c r="B148" s="27"/>
      <c r="C148" s="17"/>
      <c r="D148" s="28"/>
      <c r="E148" s="28"/>
      <c r="F148" s="28"/>
      <c r="G148" s="28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7"/>
    </row>
    <row r="149" spans="1:21" s="22" customFormat="1" ht="12.75">
      <c r="A149" s="29"/>
      <c r="B149" s="17"/>
      <c r="C149" s="36"/>
      <c r="D149" s="4"/>
      <c r="E149" s="4"/>
      <c r="F149" s="4"/>
      <c r="G149" s="4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</row>
    <row r="150" spans="1:21" s="22" customFormat="1" ht="15.75" customHeight="1">
      <c r="A150" s="29"/>
      <c r="B150" s="17"/>
      <c r="C150" s="19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28"/>
      <c r="R150" s="28"/>
      <c r="S150" s="28"/>
      <c r="T150" s="28"/>
      <c r="U150" s="28"/>
    </row>
    <row r="151" spans="1:21" s="22" customFormat="1" ht="15.75" customHeight="1">
      <c r="A151" s="29"/>
      <c r="B151" s="17"/>
      <c r="C151" s="37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28"/>
      <c r="R151" s="28"/>
      <c r="S151" s="28"/>
      <c r="T151" s="28"/>
      <c r="U151" s="28"/>
    </row>
    <row r="152" spans="1:21" s="22" customFormat="1" ht="15.75" customHeight="1">
      <c r="A152" s="29"/>
      <c r="B152" s="17"/>
      <c r="C152" s="19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28"/>
      <c r="R152" s="28"/>
      <c r="S152" s="28"/>
      <c r="T152" s="28"/>
      <c r="U152" s="28"/>
    </row>
    <row r="153" spans="1:21" s="22" customFormat="1" ht="15.75" customHeight="1">
      <c r="A153" s="29"/>
      <c r="B153" s="17"/>
      <c r="C153" s="19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28"/>
      <c r="R153" s="28"/>
      <c r="S153" s="28"/>
      <c r="T153" s="28"/>
      <c r="U153" s="28"/>
    </row>
    <row r="154" spans="1:21" s="22" customFormat="1" ht="15.75" customHeight="1">
      <c r="A154" s="29"/>
      <c r="B154" s="17"/>
      <c r="C154" s="19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28"/>
      <c r="R154" s="28"/>
      <c r="S154" s="28"/>
      <c r="T154" s="28"/>
      <c r="U154" s="28"/>
    </row>
    <row r="155" spans="1:21" s="22" customFormat="1" ht="15.75" customHeight="1">
      <c r="A155" s="29"/>
      <c r="B155" s="17"/>
      <c r="C155" s="19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28"/>
      <c r="R155" s="28"/>
      <c r="S155" s="28"/>
      <c r="T155" s="28"/>
      <c r="U155" s="28"/>
    </row>
    <row r="156" spans="1:21" s="22" customFormat="1" ht="15.75" customHeight="1">
      <c r="A156" s="29"/>
      <c r="B156" s="17"/>
      <c r="C156" s="19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28"/>
      <c r="R156" s="28"/>
      <c r="S156" s="28"/>
      <c r="T156" s="28"/>
      <c r="U156" s="28"/>
    </row>
    <row r="157" spans="1:21" s="22" customFormat="1" ht="15.75" customHeight="1">
      <c r="A157" s="29"/>
      <c r="B157" s="17"/>
      <c r="C157" s="36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28"/>
      <c r="R157" s="28"/>
      <c r="S157" s="28"/>
      <c r="T157" s="28"/>
      <c r="U157" s="28"/>
    </row>
    <row r="158" spans="1:21" s="22" customFormat="1" ht="15.75" customHeight="1">
      <c r="A158" s="29"/>
      <c r="B158" s="17"/>
      <c r="C158" s="19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28"/>
      <c r="R158" s="28"/>
      <c r="S158" s="28"/>
      <c r="T158" s="28"/>
      <c r="U158" s="28"/>
    </row>
    <row r="159" spans="1:21" s="22" customFormat="1" ht="15.75" customHeight="1">
      <c r="A159" s="17"/>
      <c r="B159" s="17"/>
      <c r="C159" s="19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28"/>
      <c r="R159" s="28"/>
      <c r="S159" s="28"/>
      <c r="T159" s="28"/>
      <c r="U159" s="28"/>
    </row>
    <row r="160" spans="2:21" s="22" customFormat="1" ht="15.75" customHeight="1">
      <c r="B160" s="17"/>
      <c r="C160" s="19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28"/>
      <c r="R160" s="28"/>
      <c r="S160" s="28"/>
      <c r="T160" s="28"/>
      <c r="U160" s="28"/>
    </row>
    <row r="161" spans="1:21" s="22" customFormat="1" ht="15.75" customHeight="1">
      <c r="A161" s="23"/>
      <c r="B161" s="17"/>
      <c r="C161" s="19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28"/>
      <c r="R161" s="28"/>
      <c r="S161" s="28"/>
      <c r="T161" s="28"/>
      <c r="U161" s="28"/>
    </row>
    <row r="162" spans="1:21" s="22" customFormat="1" ht="15.75" customHeight="1">
      <c r="A162" s="23"/>
      <c r="B162" s="17"/>
      <c r="C162" s="19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28"/>
      <c r="R162" s="28"/>
      <c r="S162" s="28"/>
      <c r="T162" s="28"/>
      <c r="U162" s="28"/>
    </row>
    <row r="163" spans="1:21" s="22" customFormat="1" ht="15.75" customHeight="1">
      <c r="A163" s="23"/>
      <c r="B163" s="17"/>
      <c r="C163" s="19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28"/>
      <c r="R163" s="28"/>
      <c r="S163" s="28"/>
      <c r="T163" s="28"/>
      <c r="U163" s="28"/>
    </row>
    <row r="164" spans="1:21" s="22" customFormat="1" ht="37.5" customHeight="1">
      <c r="A164" s="23"/>
      <c r="D164" s="28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28"/>
      <c r="R164" s="28"/>
      <c r="S164" s="28"/>
      <c r="T164" s="28"/>
      <c r="U164" s="28"/>
    </row>
    <row r="165" spans="1:21" s="22" customFormat="1" ht="12.75">
      <c r="A165" s="23"/>
      <c r="B165" s="23"/>
      <c r="C165" s="23"/>
      <c r="D165" s="23"/>
      <c r="E165" s="23"/>
      <c r="F165" s="23"/>
      <c r="G165" s="23"/>
      <c r="H165" s="4"/>
      <c r="I165" s="4"/>
      <c r="J165" s="4"/>
      <c r="K165" s="4"/>
      <c r="L165" s="4"/>
      <c r="M165" s="4"/>
      <c r="N165" s="4"/>
      <c r="O165" s="4"/>
      <c r="P165" s="4"/>
      <c r="Q165" s="28"/>
      <c r="R165" s="28"/>
      <c r="S165" s="28"/>
      <c r="T165" s="28"/>
      <c r="U165" s="28"/>
    </row>
    <row r="166" s="23" customFormat="1" ht="12.75"/>
    <row r="167" s="23" customFormat="1" ht="12.75"/>
    <row r="168" s="23" customFormat="1" ht="12.75">
      <c r="A168" s="22"/>
    </row>
    <row r="169" s="23" customFormat="1" ht="12.75">
      <c r="A169" s="1"/>
    </row>
    <row r="170" spans="1:7" s="23" customFormat="1" ht="12.75">
      <c r="A170" s="1"/>
      <c r="B170" s="1"/>
      <c r="C170" s="1"/>
      <c r="D170" s="1"/>
      <c r="E170" s="1"/>
      <c r="F170" s="1"/>
      <c r="G170" s="1"/>
    </row>
    <row r="193" ht="37.5" customHeight="1"/>
    <row r="222" ht="37.5" customHeight="1"/>
  </sheetData>
  <sheetProtection/>
  <printOptions/>
  <pageMargins left="1.25" right="0.25" top="1" bottom="0.25" header="0" footer="1"/>
  <pageSetup fitToHeight="0" horizontalDpi="300" verticalDpi="300" orientation="landscape" paperSize="5" r:id="rId3"/>
  <headerFooter alignWithMargins="0">
    <oddFooter>&amp;CPage &amp;P of &amp;N</oddFooter>
  </headerFooter>
  <rowBreaks count="2" manualBreakCount="2">
    <brk id="33" max="255" man="1"/>
    <brk id="56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167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28.140625" style="1" customWidth="1"/>
    <col min="2" max="2" width="8.7109375" style="1" customWidth="1"/>
    <col min="3" max="3" width="17.140625" style="1" customWidth="1"/>
    <col min="4" max="4" width="18.28125" style="1" customWidth="1"/>
    <col min="5" max="5" width="15.8515625" style="1" customWidth="1"/>
    <col min="6" max="6" width="18.57421875" style="1" customWidth="1"/>
    <col min="7" max="13" width="13.140625" style="1" customWidth="1"/>
    <col min="14" max="16384" width="9.00390625" style="1" customWidth="1"/>
  </cols>
  <sheetData>
    <row r="1" ht="12.75"/>
    <row r="2" ht="12.75">
      <c r="C2" s="1" t="s">
        <v>118</v>
      </c>
    </row>
    <row r="3" ht="13.5" thickBot="1"/>
    <row r="4" spans="1:7" s="23" customFormat="1" ht="13.5" thickBot="1">
      <c r="A4" s="78"/>
      <c r="B4" s="79" t="s">
        <v>1</v>
      </c>
      <c r="C4" s="80"/>
      <c r="D4" s="98" t="s">
        <v>72</v>
      </c>
      <c r="E4" s="145"/>
      <c r="F4" s="146" t="s">
        <v>75</v>
      </c>
      <c r="G4" s="115"/>
    </row>
    <row r="5" spans="1:7" s="23" customFormat="1" ht="12.75">
      <c r="A5" s="79" t="s">
        <v>68</v>
      </c>
      <c r="B5" s="93" t="s">
        <v>2</v>
      </c>
      <c r="C5" s="99" t="s">
        <v>119</v>
      </c>
      <c r="D5" s="100" t="s">
        <v>73</v>
      </c>
      <c r="E5" s="100" t="s">
        <v>74</v>
      </c>
      <c r="F5" s="102" t="s">
        <v>3</v>
      </c>
      <c r="G5" s="102" t="s">
        <v>76</v>
      </c>
    </row>
    <row r="6" spans="1:7" s="23" customFormat="1" ht="13.5" thickBot="1">
      <c r="A6" s="96" t="s">
        <v>71</v>
      </c>
      <c r="B6" s="95"/>
      <c r="C6" s="97" t="s">
        <v>70</v>
      </c>
      <c r="D6" s="97" t="s">
        <v>77</v>
      </c>
      <c r="E6" s="97" t="s">
        <v>78</v>
      </c>
      <c r="F6" s="97" t="s">
        <v>79</v>
      </c>
      <c r="G6" s="116" t="s">
        <v>80</v>
      </c>
    </row>
    <row r="7" spans="1:7" s="23" customFormat="1" ht="12.75">
      <c r="A7" s="135" t="s">
        <v>65</v>
      </c>
      <c r="B7" s="94"/>
      <c r="C7" s="94"/>
      <c r="D7" s="94"/>
      <c r="E7" s="94"/>
      <c r="F7" s="94"/>
      <c r="G7" s="126"/>
    </row>
    <row r="8" spans="1:7" s="23" customFormat="1" ht="12.75">
      <c r="A8" s="153" t="s">
        <v>66</v>
      </c>
      <c r="B8" s="94"/>
      <c r="C8" s="94"/>
      <c r="D8" s="94"/>
      <c r="E8" s="94"/>
      <c r="F8" s="94"/>
      <c r="G8" s="126"/>
    </row>
    <row r="9" spans="1:19" s="23" customFormat="1" ht="15.75" customHeight="1">
      <c r="A9" s="135" t="s">
        <v>67</v>
      </c>
      <c r="B9" s="94"/>
      <c r="C9" s="94"/>
      <c r="D9" s="94"/>
      <c r="E9" s="94"/>
      <c r="F9" s="94"/>
      <c r="G9" s="126"/>
      <c r="H9" s="2"/>
      <c r="I9" s="3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s="23" customFormat="1" ht="15" customHeight="1">
      <c r="A10" s="138" t="s">
        <v>0</v>
      </c>
      <c r="B10" s="91"/>
      <c r="C10" s="91"/>
      <c r="D10" s="91"/>
      <c r="E10" s="91"/>
      <c r="F10" s="91"/>
      <c r="G10" s="127"/>
      <c r="H10" s="2"/>
      <c r="I10" s="3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s="23" customFormat="1" ht="15" customHeight="1">
      <c r="A11" s="154" t="s">
        <v>4</v>
      </c>
      <c r="B11" s="77" t="s">
        <v>5</v>
      </c>
      <c r="C11" s="81">
        <v>11712276.74</v>
      </c>
      <c r="D11" s="81">
        <v>9787871.8</v>
      </c>
      <c r="E11" s="81">
        <v>3254503.37</v>
      </c>
      <c r="F11" s="81">
        <f>SUM(C11-E11)</f>
        <v>8457773.370000001</v>
      </c>
      <c r="G11" s="117"/>
      <c r="H11" s="2"/>
      <c r="I11" s="3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7" s="23" customFormat="1" ht="16.5" customHeight="1">
      <c r="A12" s="154" t="s">
        <v>116</v>
      </c>
      <c r="B12" s="77">
        <v>704</v>
      </c>
      <c r="C12" s="81">
        <v>229149.9</v>
      </c>
      <c r="D12" s="81">
        <v>73795.5</v>
      </c>
      <c r="E12" s="81">
        <v>18348</v>
      </c>
      <c r="F12" s="81">
        <f aca="true" t="shared" si="0" ref="F12:F31">SUM(C12-E12)</f>
        <v>210801.9</v>
      </c>
      <c r="G12" s="117"/>
    </row>
    <row r="13" spans="1:7" s="23" customFormat="1" ht="16.5" customHeight="1">
      <c r="A13" s="154" t="s">
        <v>120</v>
      </c>
      <c r="B13" s="77">
        <v>706</v>
      </c>
      <c r="C13" s="81">
        <v>877467.65</v>
      </c>
      <c r="D13" s="81">
        <v>507543.34</v>
      </c>
      <c r="E13" s="81"/>
      <c r="F13" s="81"/>
      <c r="G13" s="117"/>
    </row>
    <row r="14" spans="1:36" s="7" customFormat="1" ht="15" customHeight="1">
      <c r="A14" s="155" t="s">
        <v>10</v>
      </c>
      <c r="B14" s="76" t="s">
        <v>11</v>
      </c>
      <c r="C14" s="81">
        <v>430096.57</v>
      </c>
      <c r="D14" s="81">
        <v>321648.16</v>
      </c>
      <c r="E14" s="81">
        <v>143568.93</v>
      </c>
      <c r="F14" s="81">
        <f t="shared" si="0"/>
        <v>286527.64</v>
      </c>
      <c r="G14" s="117"/>
      <c r="H14" s="14"/>
      <c r="I14" s="14"/>
      <c r="J14" s="14"/>
      <c r="K14" s="14"/>
      <c r="L14" s="14"/>
      <c r="M14" s="14"/>
      <c r="N14" s="14"/>
      <c r="O14" s="14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</row>
    <row r="15" spans="1:36" s="7" customFormat="1" ht="18" customHeight="1">
      <c r="A15" s="155" t="s">
        <v>12</v>
      </c>
      <c r="B15" s="76" t="s">
        <v>13</v>
      </c>
      <c r="C15" s="81">
        <v>1290389.51</v>
      </c>
      <c r="D15" s="81">
        <v>964944.36</v>
      </c>
      <c r="E15" s="81">
        <v>430906.76</v>
      </c>
      <c r="F15" s="81">
        <f t="shared" si="0"/>
        <v>859482.75</v>
      </c>
      <c r="G15" s="117"/>
      <c r="H15" s="26"/>
      <c r="I15" s="26"/>
      <c r="J15" s="26"/>
      <c r="K15" s="26"/>
      <c r="L15" s="26"/>
      <c r="M15" s="26"/>
      <c r="N15" s="14"/>
      <c r="O15" s="14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</row>
    <row r="16" spans="1:36" s="7" customFormat="1" ht="17.25" customHeight="1">
      <c r="A16" s="155" t="s">
        <v>14</v>
      </c>
      <c r="B16" s="76" t="s">
        <v>15</v>
      </c>
      <c r="C16" s="81">
        <v>42500</v>
      </c>
      <c r="D16" s="81">
        <v>23300</v>
      </c>
      <c r="E16" s="81">
        <v>41100</v>
      </c>
      <c r="F16" s="81">
        <f t="shared" si="0"/>
        <v>1400</v>
      </c>
      <c r="G16" s="117"/>
      <c r="H16" s="18"/>
      <c r="I16" s="18"/>
      <c r="J16" s="18"/>
      <c r="K16" s="18"/>
      <c r="L16" s="18"/>
      <c r="M16" s="18"/>
      <c r="N16" s="14"/>
      <c r="O16" s="14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</row>
    <row r="17" spans="1:36" s="7" customFormat="1" ht="17.25" customHeight="1">
      <c r="A17" s="155" t="s">
        <v>16</v>
      </c>
      <c r="B17" s="76" t="s">
        <v>17</v>
      </c>
      <c r="C17" s="81">
        <v>42500</v>
      </c>
      <c r="D17" s="81">
        <v>23300</v>
      </c>
      <c r="E17" s="81">
        <v>41100</v>
      </c>
      <c r="F17" s="81">
        <f t="shared" si="0"/>
        <v>1400</v>
      </c>
      <c r="G17" s="117"/>
      <c r="H17" s="18"/>
      <c r="I17" s="18"/>
      <c r="J17" s="18"/>
      <c r="K17" s="18"/>
      <c r="L17" s="18"/>
      <c r="M17" s="18"/>
      <c r="N17" s="14"/>
      <c r="O17" s="14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</row>
    <row r="18" spans="1:36" s="7" customFormat="1" ht="12.75" customHeight="1">
      <c r="A18" s="155" t="s">
        <v>18</v>
      </c>
      <c r="B18" s="76" t="s">
        <v>19</v>
      </c>
      <c r="C18" s="81">
        <v>1562500</v>
      </c>
      <c r="D18" s="81">
        <v>8000</v>
      </c>
      <c r="E18" s="81">
        <v>404000</v>
      </c>
      <c r="F18" s="81">
        <f t="shared" si="0"/>
        <v>1158500</v>
      </c>
      <c r="G18" s="117"/>
      <c r="H18" s="18"/>
      <c r="I18" s="18"/>
      <c r="J18" s="18"/>
      <c r="K18" s="18"/>
      <c r="L18" s="18"/>
      <c r="M18" s="18"/>
      <c r="N18" s="14"/>
      <c r="O18" s="14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</row>
    <row r="19" spans="1:36" s="7" customFormat="1" ht="12.75" customHeight="1">
      <c r="A19" s="155" t="s">
        <v>121</v>
      </c>
      <c r="B19" s="76">
        <v>716</v>
      </c>
      <c r="C19" s="81">
        <v>7650</v>
      </c>
      <c r="D19" s="81"/>
      <c r="E19" s="81"/>
      <c r="F19" s="81"/>
      <c r="G19" s="117"/>
      <c r="H19" s="18"/>
      <c r="I19" s="18"/>
      <c r="J19" s="18"/>
      <c r="K19" s="18"/>
      <c r="L19" s="18"/>
      <c r="M19" s="18"/>
      <c r="N19" s="14"/>
      <c r="O19" s="14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</row>
    <row r="20" spans="1:36" s="7" customFormat="1" ht="12.75" customHeight="1">
      <c r="A20" s="155" t="s">
        <v>22</v>
      </c>
      <c r="B20" s="76" t="s">
        <v>23</v>
      </c>
      <c r="C20" s="81"/>
      <c r="D20" s="81">
        <v>5330434.03</v>
      </c>
      <c r="E20" s="81"/>
      <c r="F20" s="81">
        <f t="shared" si="0"/>
        <v>0</v>
      </c>
      <c r="G20" s="117"/>
      <c r="H20" s="18"/>
      <c r="I20" s="18"/>
      <c r="J20" s="18"/>
      <c r="K20" s="18"/>
      <c r="L20" s="18"/>
      <c r="M20" s="18"/>
      <c r="N20" s="14"/>
      <c r="O20" s="14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</row>
    <row r="21" spans="1:36" s="7" customFormat="1" ht="12.75" customHeight="1">
      <c r="A21" s="155" t="s">
        <v>115</v>
      </c>
      <c r="B21" s="76">
        <v>723</v>
      </c>
      <c r="C21" s="81">
        <v>116359.12</v>
      </c>
      <c r="D21" s="81">
        <v>53845.21</v>
      </c>
      <c r="E21" s="81"/>
      <c r="F21" s="81">
        <f t="shared" si="0"/>
        <v>116359.12</v>
      </c>
      <c r="G21" s="117"/>
      <c r="H21" s="18"/>
      <c r="I21" s="18"/>
      <c r="J21" s="18"/>
      <c r="K21" s="18"/>
      <c r="L21" s="18"/>
      <c r="M21" s="18"/>
      <c r="N21" s="14"/>
      <c r="O21" s="14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</row>
    <row r="22" spans="1:36" s="7" customFormat="1" ht="12.75" customHeight="1">
      <c r="A22" s="155" t="s">
        <v>26</v>
      </c>
      <c r="B22" s="76" t="s">
        <v>27</v>
      </c>
      <c r="C22" s="81">
        <v>133000</v>
      </c>
      <c r="D22" s="81"/>
      <c r="E22" s="81">
        <v>994000</v>
      </c>
      <c r="F22" s="81">
        <f t="shared" si="0"/>
        <v>-861000</v>
      </c>
      <c r="G22" s="117"/>
      <c r="H22" s="18"/>
      <c r="I22" s="18"/>
      <c r="J22" s="18"/>
      <c r="K22" s="18"/>
      <c r="L22" s="18"/>
      <c r="M22" s="18"/>
      <c r="N22" s="14"/>
      <c r="O22" s="14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</row>
    <row r="23" spans="1:36" s="7" customFormat="1" ht="12.75" customHeight="1">
      <c r="A23" s="155" t="s">
        <v>122</v>
      </c>
      <c r="B23" s="76">
        <v>720</v>
      </c>
      <c r="C23" s="81">
        <v>722535.02</v>
      </c>
      <c r="D23" s="81">
        <v>1074108.3</v>
      </c>
      <c r="E23" s="81"/>
      <c r="F23" s="81"/>
      <c r="G23" s="117"/>
      <c r="H23" s="18"/>
      <c r="I23" s="18"/>
      <c r="J23" s="18"/>
      <c r="K23" s="18"/>
      <c r="L23" s="18"/>
      <c r="M23" s="18"/>
      <c r="N23" s="14"/>
      <c r="O23" s="14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</row>
    <row r="24" spans="1:36" s="7" customFormat="1" ht="12.75" customHeight="1">
      <c r="A24" s="155" t="s">
        <v>30</v>
      </c>
      <c r="B24" s="76" t="s">
        <v>31</v>
      </c>
      <c r="C24" s="81">
        <v>1393723.97</v>
      </c>
      <c r="D24" s="81">
        <v>934785.36</v>
      </c>
      <c r="E24" s="81">
        <v>2004807.36</v>
      </c>
      <c r="F24" s="81">
        <f t="shared" si="0"/>
        <v>-611083.3900000001</v>
      </c>
      <c r="G24" s="117"/>
      <c r="H24" s="18"/>
      <c r="I24" s="18"/>
      <c r="J24" s="18"/>
      <c r="K24" s="18"/>
      <c r="L24" s="18"/>
      <c r="M24" s="18"/>
      <c r="N24" s="14"/>
      <c r="O24" s="14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</row>
    <row r="25" spans="1:36" s="7" customFormat="1" ht="12.75" customHeight="1">
      <c r="A25" s="155" t="s">
        <v>32</v>
      </c>
      <c r="B25" s="76" t="s">
        <v>33</v>
      </c>
      <c r="C25" s="81">
        <v>90200</v>
      </c>
      <c r="D25" s="81">
        <v>58800</v>
      </c>
      <c r="E25" s="81">
        <v>127100</v>
      </c>
      <c r="F25" s="81">
        <f t="shared" si="0"/>
        <v>-36900</v>
      </c>
      <c r="G25" s="117"/>
      <c r="H25" s="18"/>
      <c r="I25" s="18"/>
      <c r="J25" s="18"/>
      <c r="K25" s="18"/>
      <c r="L25" s="18"/>
      <c r="M25" s="18"/>
      <c r="N25" s="14"/>
      <c r="O25" s="14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</row>
    <row r="26" spans="1:36" s="7" customFormat="1" ht="12.75" customHeight="1">
      <c r="A26" s="155" t="s">
        <v>34</v>
      </c>
      <c r="B26" s="76" t="s">
        <v>35</v>
      </c>
      <c r="C26" s="81">
        <v>99307.75</v>
      </c>
      <c r="D26" s="81">
        <v>53931.25</v>
      </c>
      <c r="E26" s="81">
        <v>71518.75</v>
      </c>
      <c r="F26" s="81">
        <f t="shared" si="0"/>
        <v>27789</v>
      </c>
      <c r="G26" s="117"/>
      <c r="H26" s="18"/>
      <c r="I26" s="18"/>
      <c r="J26" s="18"/>
      <c r="K26" s="18"/>
      <c r="L26" s="18"/>
      <c r="M26" s="18"/>
      <c r="N26" s="14"/>
      <c r="O26" s="14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</row>
    <row r="27" spans="1:36" s="7" customFormat="1" ht="12.75" customHeight="1">
      <c r="A27" s="155" t="s">
        <v>36</v>
      </c>
      <c r="B27" s="76" t="s">
        <v>37</v>
      </c>
      <c r="C27" s="81">
        <v>81122.71</v>
      </c>
      <c r="D27" s="81">
        <v>51411.61</v>
      </c>
      <c r="E27" s="81">
        <v>111437.68</v>
      </c>
      <c r="F27" s="81">
        <f t="shared" si="0"/>
        <v>-30314.969999999987</v>
      </c>
      <c r="G27" s="117"/>
      <c r="H27" s="18"/>
      <c r="I27" s="18"/>
      <c r="J27" s="18"/>
      <c r="K27" s="18"/>
      <c r="L27" s="18"/>
      <c r="M27" s="18"/>
      <c r="N27" s="14"/>
      <c r="O27" s="14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</row>
    <row r="28" spans="1:36" s="7" customFormat="1" ht="12.75" customHeight="1">
      <c r="A28" s="155" t="s">
        <v>39</v>
      </c>
      <c r="B28" s="76" t="s">
        <v>40</v>
      </c>
      <c r="C28" s="81"/>
      <c r="D28" s="81"/>
      <c r="E28" s="81"/>
      <c r="F28" s="81">
        <f t="shared" si="0"/>
        <v>0</v>
      </c>
      <c r="G28" s="117"/>
      <c r="H28" s="18"/>
      <c r="I28" s="18"/>
      <c r="J28" s="18"/>
      <c r="K28" s="18"/>
      <c r="L28" s="18"/>
      <c r="M28" s="18"/>
      <c r="N28" s="14"/>
      <c r="O28" s="14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</row>
    <row r="29" spans="1:36" s="7" customFormat="1" ht="12.75" customHeight="1">
      <c r="A29" s="155" t="s">
        <v>41</v>
      </c>
      <c r="B29" s="76" t="s">
        <v>42</v>
      </c>
      <c r="C29" s="81">
        <v>7605.57</v>
      </c>
      <c r="D29" s="81">
        <v>495.97</v>
      </c>
      <c r="E29" s="81">
        <v>795.52</v>
      </c>
      <c r="F29" s="81">
        <f t="shared" si="0"/>
        <v>6810.049999999999</v>
      </c>
      <c r="G29" s="117"/>
      <c r="H29" s="18"/>
      <c r="I29" s="18"/>
      <c r="J29" s="18"/>
      <c r="K29" s="18"/>
      <c r="L29" s="18"/>
      <c r="M29" s="18"/>
      <c r="N29" s="14"/>
      <c r="O29" s="14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</row>
    <row r="30" spans="1:36" s="7" customFormat="1" ht="12.75" customHeight="1">
      <c r="A30" s="177" t="s">
        <v>117</v>
      </c>
      <c r="B30" s="76">
        <v>749</v>
      </c>
      <c r="C30" s="14"/>
      <c r="D30" s="14"/>
      <c r="E30" s="90">
        <v>135000</v>
      </c>
      <c r="F30" s="81">
        <f t="shared" si="0"/>
        <v>-135000</v>
      </c>
      <c r="G30" s="14"/>
      <c r="H30" s="18"/>
      <c r="I30" s="18"/>
      <c r="J30" s="18"/>
      <c r="K30" s="18"/>
      <c r="L30" s="18"/>
      <c r="M30" s="18"/>
      <c r="N30" s="14"/>
      <c r="O30" s="14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</row>
    <row r="31" spans="1:36" s="7" customFormat="1" ht="12.75" customHeight="1" thickBot="1">
      <c r="A31" s="176" t="s">
        <v>115</v>
      </c>
      <c r="B31" s="82">
        <v>723</v>
      </c>
      <c r="C31" s="14"/>
      <c r="D31" s="14">
        <v>110634.64</v>
      </c>
      <c r="E31" s="90">
        <v>302817.41</v>
      </c>
      <c r="F31" s="81">
        <f t="shared" si="0"/>
        <v>-302817.41</v>
      </c>
      <c r="G31" s="14"/>
      <c r="H31" s="18"/>
      <c r="I31" s="18"/>
      <c r="J31" s="18"/>
      <c r="K31" s="18"/>
      <c r="L31" s="18"/>
      <c r="M31" s="18"/>
      <c r="N31" s="14"/>
      <c r="O31" s="14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</row>
    <row r="32" spans="1:36" s="7" customFormat="1" ht="14.25" customHeight="1" thickBot="1">
      <c r="A32" s="83" t="s">
        <v>82</v>
      </c>
      <c r="B32" s="84"/>
      <c r="C32" s="85">
        <f>SUM(C11:C31)</f>
        <v>18838384.51</v>
      </c>
      <c r="D32" s="85">
        <f>SUM(D11:D31)</f>
        <v>19378849.53</v>
      </c>
      <c r="E32" s="86">
        <f>SUM(E11:E31)</f>
        <v>8081003.78</v>
      </c>
      <c r="F32" s="85">
        <f>SUM(F11:F31)</f>
        <v>9149728.06</v>
      </c>
      <c r="G32" s="119"/>
      <c r="H32" s="18"/>
      <c r="I32" s="18"/>
      <c r="J32" s="18"/>
      <c r="K32" s="18"/>
      <c r="L32" s="18"/>
      <c r="M32" s="18"/>
      <c r="N32" s="14"/>
      <c r="O32" s="14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</row>
    <row r="33" spans="1:36" s="7" customFormat="1" ht="25.5" customHeight="1">
      <c r="A33" s="104"/>
      <c r="B33" s="75"/>
      <c r="C33" s="108"/>
      <c r="D33" s="125"/>
      <c r="E33" s="125"/>
      <c r="F33" s="125"/>
      <c r="G33" s="128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5"/>
      <c r="AH33" s="15"/>
      <c r="AI33" s="15"/>
      <c r="AJ33" s="15"/>
    </row>
    <row r="34" spans="1:32" s="7" customFormat="1" ht="12.75">
      <c r="A34" s="156" t="s">
        <v>81</v>
      </c>
      <c r="B34" s="17"/>
      <c r="C34" s="129"/>
      <c r="D34" s="107"/>
      <c r="E34" s="107"/>
      <c r="F34" s="107"/>
      <c r="G34" s="130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</row>
    <row r="35" spans="1:7" s="2" customFormat="1" ht="12.75">
      <c r="A35" s="104" t="s">
        <v>44</v>
      </c>
      <c r="B35" s="75">
        <v>751</v>
      </c>
      <c r="C35" s="117">
        <v>200000</v>
      </c>
      <c r="D35" s="118">
        <v>4434.5</v>
      </c>
      <c r="E35" s="88">
        <v>4434.5</v>
      </c>
      <c r="F35" s="81">
        <f aca="true" t="shared" si="1" ref="F35:F48">SUM(C35-E35)</f>
        <v>195565.5</v>
      </c>
      <c r="G35" s="118"/>
    </row>
    <row r="36" spans="1:7" s="2" customFormat="1" ht="12.75">
      <c r="A36" s="104" t="s">
        <v>45</v>
      </c>
      <c r="B36" s="75">
        <v>772</v>
      </c>
      <c r="C36" s="131">
        <v>255000</v>
      </c>
      <c r="D36" s="132">
        <v>2138.09</v>
      </c>
      <c r="E36" s="89">
        <v>7282.56</v>
      </c>
      <c r="F36" s="81">
        <f t="shared" si="1"/>
        <v>247717.44</v>
      </c>
      <c r="G36" s="149"/>
    </row>
    <row r="37" spans="1:12" s="2" customFormat="1" ht="12.75">
      <c r="A37" s="104" t="s">
        <v>63</v>
      </c>
      <c r="B37" s="75">
        <v>812</v>
      </c>
      <c r="C37" s="131">
        <v>566000</v>
      </c>
      <c r="D37" s="89">
        <f>3350.75</f>
        <v>3350.75</v>
      </c>
      <c r="E37" s="89">
        <v>5517.64</v>
      </c>
      <c r="F37" s="81">
        <f t="shared" si="1"/>
        <v>560482.36</v>
      </c>
      <c r="G37" s="149"/>
      <c r="H37" s="7"/>
      <c r="I37" s="7"/>
      <c r="L37" s="7"/>
    </row>
    <row r="38" spans="1:12" s="2" customFormat="1" ht="12.75">
      <c r="A38" s="104" t="s">
        <v>46</v>
      </c>
      <c r="B38" s="75">
        <v>784</v>
      </c>
      <c r="C38" s="131">
        <v>40000</v>
      </c>
      <c r="D38" s="89"/>
      <c r="E38" s="89"/>
      <c r="F38" s="81">
        <f t="shared" si="1"/>
        <v>40000</v>
      </c>
      <c r="G38" s="149"/>
      <c r="H38" s="7"/>
      <c r="I38" s="7"/>
      <c r="J38" s="7"/>
      <c r="K38" s="7"/>
      <c r="L38" s="7"/>
    </row>
    <row r="39" spans="1:12" s="2" customFormat="1" ht="12.75">
      <c r="A39" s="104" t="s">
        <v>47</v>
      </c>
      <c r="B39" s="75">
        <v>755</v>
      </c>
      <c r="C39" s="131">
        <v>3727000</v>
      </c>
      <c r="D39" s="88">
        <f>7537.5+15148.2+10800</f>
        <v>33485.7</v>
      </c>
      <c r="E39" s="88">
        <f>7537.5+44018.2+16380</f>
        <v>67935.7</v>
      </c>
      <c r="F39" s="81">
        <f t="shared" si="1"/>
        <v>3659064.3</v>
      </c>
      <c r="G39" s="118"/>
      <c r="H39" s="7"/>
      <c r="I39" s="7"/>
      <c r="J39" s="7"/>
      <c r="K39" s="7"/>
      <c r="L39" s="7"/>
    </row>
    <row r="40" spans="1:14" s="2" customFormat="1" ht="12.75">
      <c r="A40" s="104" t="s">
        <v>60</v>
      </c>
      <c r="B40" s="75">
        <v>781</v>
      </c>
      <c r="C40" s="131">
        <v>300000</v>
      </c>
      <c r="D40" s="118"/>
      <c r="E40" s="88">
        <v>600</v>
      </c>
      <c r="F40" s="81">
        <f t="shared" si="1"/>
        <v>299400</v>
      </c>
      <c r="G40" s="118"/>
      <c r="H40" s="10"/>
      <c r="I40" s="10"/>
      <c r="J40" s="10"/>
      <c r="K40" s="10"/>
      <c r="L40" s="10"/>
      <c r="M40" s="10"/>
      <c r="N40" s="10"/>
    </row>
    <row r="41" spans="1:14" s="2" customFormat="1" ht="12.75">
      <c r="A41" s="104" t="s">
        <v>48</v>
      </c>
      <c r="B41" s="75">
        <v>782</v>
      </c>
      <c r="C41" s="131">
        <v>196000</v>
      </c>
      <c r="D41" s="118"/>
      <c r="E41" s="88"/>
      <c r="F41" s="81">
        <f t="shared" si="1"/>
        <v>196000</v>
      </c>
      <c r="G41" s="118"/>
      <c r="H41" s="7"/>
      <c r="I41" s="7"/>
      <c r="J41" s="7"/>
      <c r="K41" s="7"/>
      <c r="L41" s="7"/>
      <c r="M41" s="7"/>
      <c r="N41" s="7"/>
    </row>
    <row r="42" spans="1:45" s="7" customFormat="1" ht="13.5" customHeight="1">
      <c r="A42" s="104" t="s">
        <v>61</v>
      </c>
      <c r="B42" s="75">
        <v>778</v>
      </c>
      <c r="C42" s="131">
        <v>55000</v>
      </c>
      <c r="D42" s="118"/>
      <c r="E42" s="88"/>
      <c r="F42" s="81">
        <f t="shared" si="1"/>
        <v>55000</v>
      </c>
      <c r="G42" s="118"/>
      <c r="H42" s="14"/>
      <c r="I42" s="14"/>
      <c r="J42" s="14"/>
      <c r="K42" s="14"/>
      <c r="L42" s="14"/>
      <c r="M42" s="14"/>
      <c r="N42" s="14"/>
      <c r="O42" s="14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</row>
    <row r="43" spans="1:45" s="7" customFormat="1" ht="13.5" customHeight="1">
      <c r="A43" s="104" t="s">
        <v>49</v>
      </c>
      <c r="B43" s="75">
        <v>767</v>
      </c>
      <c r="C43" s="131">
        <v>1200000</v>
      </c>
      <c r="D43" s="118"/>
      <c r="E43" s="88">
        <v>188240.48</v>
      </c>
      <c r="F43" s="81">
        <f t="shared" si="1"/>
        <v>1011759.52</v>
      </c>
      <c r="G43" s="118"/>
      <c r="H43" s="14"/>
      <c r="I43" s="14"/>
      <c r="J43" s="14"/>
      <c r="K43" s="14"/>
      <c r="L43" s="14"/>
      <c r="M43" s="14"/>
      <c r="N43" s="14"/>
      <c r="O43" s="14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</row>
    <row r="44" spans="1:45" s="7" customFormat="1" ht="13.5" customHeight="1">
      <c r="A44" s="104" t="s">
        <v>50</v>
      </c>
      <c r="B44" s="75">
        <v>753</v>
      </c>
      <c r="C44" s="131">
        <v>300000</v>
      </c>
      <c r="D44" s="118"/>
      <c r="E44" s="88"/>
      <c r="F44" s="81">
        <f t="shared" si="1"/>
        <v>300000</v>
      </c>
      <c r="G44" s="118"/>
      <c r="H44" s="14"/>
      <c r="I44" s="14"/>
      <c r="J44" s="14"/>
      <c r="K44" s="14"/>
      <c r="L44" s="14"/>
      <c r="M44" s="14"/>
      <c r="N44" s="14"/>
      <c r="O44" s="14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</row>
    <row r="45" spans="1:45" s="7" customFormat="1" ht="13.5" customHeight="1">
      <c r="A45" s="104" t="s">
        <v>51</v>
      </c>
      <c r="B45" s="75">
        <v>783</v>
      </c>
      <c r="C45" s="131">
        <v>85000</v>
      </c>
      <c r="D45" s="118"/>
      <c r="E45" s="88">
        <v>25000</v>
      </c>
      <c r="F45" s="81">
        <f t="shared" si="1"/>
        <v>60000</v>
      </c>
      <c r="G45" s="118"/>
      <c r="H45" s="14"/>
      <c r="I45" s="14"/>
      <c r="J45" s="14"/>
      <c r="K45" s="14"/>
      <c r="L45" s="14"/>
      <c r="M45" s="14"/>
      <c r="N45" s="14"/>
      <c r="O45" s="14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</row>
    <row r="46" spans="1:45" s="7" customFormat="1" ht="13.5" customHeight="1">
      <c r="A46" s="104" t="s">
        <v>52</v>
      </c>
      <c r="B46" s="75">
        <v>780</v>
      </c>
      <c r="C46" s="131">
        <v>50000</v>
      </c>
      <c r="D46" s="118"/>
      <c r="E46" s="88"/>
      <c r="F46" s="81">
        <f t="shared" si="1"/>
        <v>50000</v>
      </c>
      <c r="G46" s="118"/>
      <c r="H46" s="14"/>
      <c r="I46" s="14"/>
      <c r="J46" s="14"/>
      <c r="K46" s="14"/>
      <c r="L46" s="14"/>
      <c r="M46" s="14"/>
      <c r="N46" s="14"/>
      <c r="O46" s="14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</row>
    <row r="47" spans="1:45" s="7" customFormat="1" ht="13.5" customHeight="1" thickBot="1">
      <c r="A47" s="104" t="s">
        <v>62</v>
      </c>
      <c r="B47" s="75">
        <v>969</v>
      </c>
      <c r="C47" s="131">
        <f>5415000+1000000</f>
        <v>6415000</v>
      </c>
      <c r="D47" s="133">
        <v>12000</v>
      </c>
      <c r="E47" s="92">
        <f>490400+108000</f>
        <v>598400</v>
      </c>
      <c r="F47" s="81">
        <f t="shared" si="1"/>
        <v>5816600</v>
      </c>
      <c r="G47" s="118"/>
      <c r="H47" s="14"/>
      <c r="I47" s="14"/>
      <c r="J47" s="14"/>
      <c r="K47" s="14"/>
      <c r="L47" s="14"/>
      <c r="M47" s="14"/>
      <c r="N47" s="14"/>
      <c r="O47" s="14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</row>
    <row r="48" spans="1:19" s="23" customFormat="1" ht="13.5" thickBot="1">
      <c r="A48" s="105" t="s">
        <v>82</v>
      </c>
      <c r="B48" s="103"/>
      <c r="C48" s="134">
        <f>SUM(C35:C47)</f>
        <v>13389000</v>
      </c>
      <c r="D48" s="112">
        <f>SUM(D35:D47)</f>
        <v>55409.03999999999</v>
      </c>
      <c r="E48" s="112">
        <f>SUM(E35:E47)</f>
        <v>897410.88</v>
      </c>
      <c r="F48" s="112">
        <f t="shared" si="1"/>
        <v>12491589.12</v>
      </c>
      <c r="G48" s="118"/>
      <c r="H48" s="22"/>
      <c r="I48" s="14"/>
      <c r="J48" s="14"/>
      <c r="K48" s="14"/>
      <c r="L48" s="14"/>
      <c r="M48" s="14"/>
      <c r="N48" s="14"/>
      <c r="O48" s="29"/>
      <c r="P48" s="29"/>
      <c r="Q48" s="29"/>
      <c r="R48" s="29"/>
      <c r="S48" s="29"/>
    </row>
    <row r="49" spans="1:36" s="7" customFormat="1" ht="9" customHeight="1">
      <c r="A49" s="135" t="s">
        <v>83</v>
      </c>
      <c r="B49" s="94"/>
      <c r="C49" s="109"/>
      <c r="D49" s="136"/>
      <c r="E49" s="109"/>
      <c r="F49" s="109"/>
      <c r="G49" s="118"/>
      <c r="H49" s="14"/>
      <c r="I49" s="14"/>
      <c r="J49" s="14"/>
      <c r="K49" s="14"/>
      <c r="L49" s="14"/>
      <c r="M49" s="14"/>
      <c r="N49" s="14"/>
      <c r="O49" s="14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</row>
    <row r="50" spans="1:36" s="7" customFormat="1" ht="16.5" customHeight="1">
      <c r="A50" s="137" t="s">
        <v>84</v>
      </c>
      <c r="B50" s="91"/>
      <c r="C50" s="88"/>
      <c r="D50" s="118"/>
      <c r="E50" s="88"/>
      <c r="F50" s="88"/>
      <c r="G50" s="118"/>
      <c r="H50" s="14"/>
      <c r="I50" s="14"/>
      <c r="J50" s="14"/>
      <c r="K50" s="14"/>
      <c r="L50" s="14"/>
      <c r="M50" s="14"/>
      <c r="N50" s="14"/>
      <c r="O50" s="14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</row>
    <row r="51" spans="1:36" s="7" customFormat="1" ht="9" customHeight="1">
      <c r="A51" s="138" t="s">
        <v>108</v>
      </c>
      <c r="B51" s="91"/>
      <c r="C51" s="88">
        <f>2112000+17125000</f>
        <v>19237000</v>
      </c>
      <c r="D51" s="118"/>
      <c r="E51" s="88"/>
      <c r="F51" s="81">
        <f>SUM(C51-E51)</f>
        <v>19237000</v>
      </c>
      <c r="G51" s="118"/>
      <c r="H51" s="14"/>
      <c r="I51" s="14"/>
      <c r="J51" s="14"/>
      <c r="K51" s="14"/>
      <c r="L51" s="14"/>
      <c r="M51" s="14"/>
      <c r="N51" s="14"/>
      <c r="O51" s="14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</row>
    <row r="52" spans="1:36" s="7" customFormat="1" ht="15" customHeight="1" thickBot="1">
      <c r="A52" s="139" t="s">
        <v>105</v>
      </c>
      <c r="B52" s="110"/>
      <c r="C52" s="92">
        <v>400000</v>
      </c>
      <c r="D52" s="133"/>
      <c r="E52" s="92"/>
      <c r="F52" s="124">
        <f>SUM(C52-E52)</f>
        <v>400000</v>
      </c>
      <c r="G52" s="118"/>
      <c r="H52" s="14"/>
      <c r="I52" s="14"/>
      <c r="J52" s="14"/>
      <c r="K52" s="14"/>
      <c r="L52" s="14"/>
      <c r="M52" s="14"/>
      <c r="N52" s="14"/>
      <c r="O52" s="14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</row>
    <row r="53" spans="1:36" s="7" customFormat="1" ht="15" customHeight="1" thickBot="1">
      <c r="A53" s="140" t="s">
        <v>85</v>
      </c>
      <c r="B53" s="111"/>
      <c r="C53" s="112">
        <f>SUM(C50:C52)</f>
        <v>19637000</v>
      </c>
      <c r="D53" s="141">
        <f>SUM(D51:D52)</f>
        <v>0</v>
      </c>
      <c r="E53" s="141">
        <f>SUM(E51:E52)</f>
        <v>0</v>
      </c>
      <c r="F53" s="142">
        <f>SUM(F51:F52)</f>
        <v>19637000</v>
      </c>
      <c r="G53" s="118"/>
      <c r="H53" s="14"/>
      <c r="I53" s="14"/>
      <c r="J53" s="14"/>
      <c r="K53" s="14"/>
      <c r="L53" s="14"/>
      <c r="M53" s="14"/>
      <c r="N53" s="14"/>
      <c r="O53" s="14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</row>
    <row r="54" spans="1:36" s="7" customFormat="1" ht="18" customHeight="1" thickBot="1">
      <c r="A54" s="140" t="s">
        <v>86</v>
      </c>
      <c r="B54" s="111"/>
      <c r="C54" s="112">
        <f>SUM(C53+C48+C32)</f>
        <v>51864384.510000005</v>
      </c>
      <c r="D54" s="141">
        <f>SUM(D53+D48+D32)</f>
        <v>19434258.57</v>
      </c>
      <c r="E54" s="112">
        <f>SUM(E53+E48+E32)</f>
        <v>8978414.66</v>
      </c>
      <c r="F54" s="112">
        <f>SUM(F53+F48+F32)</f>
        <v>41278317.18</v>
      </c>
      <c r="G54" s="118"/>
      <c r="H54" s="26"/>
      <c r="I54" s="26"/>
      <c r="J54" s="26"/>
      <c r="K54" s="26"/>
      <c r="L54" s="26"/>
      <c r="M54" s="26"/>
      <c r="N54" s="14"/>
      <c r="O54" s="14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</row>
    <row r="55" spans="1:36" s="7" customFormat="1" ht="17.25" customHeight="1">
      <c r="A55" s="135" t="s">
        <v>87</v>
      </c>
      <c r="B55" s="94"/>
      <c r="C55" s="109"/>
      <c r="D55" s="136"/>
      <c r="E55" s="109"/>
      <c r="F55" s="109"/>
      <c r="G55" s="118"/>
      <c r="H55" s="18"/>
      <c r="I55" s="18"/>
      <c r="J55" s="18"/>
      <c r="K55" s="18"/>
      <c r="L55" s="18"/>
      <c r="M55" s="18"/>
      <c r="N55" s="14"/>
      <c r="O55" s="14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</row>
    <row r="56" spans="1:36" s="7" customFormat="1" ht="17.25" customHeight="1">
      <c r="A56" s="138" t="s">
        <v>88</v>
      </c>
      <c r="B56" s="91"/>
      <c r="C56" s="88"/>
      <c r="D56" s="118"/>
      <c r="E56" s="88"/>
      <c r="F56" s="88"/>
      <c r="G56" s="118"/>
      <c r="H56" s="18"/>
      <c r="I56" s="18"/>
      <c r="J56" s="18"/>
      <c r="K56" s="18"/>
      <c r="L56" s="18"/>
      <c r="M56" s="18"/>
      <c r="N56" s="14"/>
      <c r="O56" s="14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</row>
    <row r="57" spans="1:36" s="7" customFormat="1" ht="12.75" customHeight="1">
      <c r="A57" s="138" t="s">
        <v>106</v>
      </c>
      <c r="B57" s="91">
        <v>755</v>
      </c>
      <c r="C57" s="88">
        <v>1277411.81</v>
      </c>
      <c r="D57" s="118"/>
      <c r="E57" s="88"/>
      <c r="F57" s="81">
        <f>SUM(C57-E57)</f>
        <v>1277411.81</v>
      </c>
      <c r="G57" s="118"/>
      <c r="H57" s="18"/>
      <c r="I57" s="18"/>
      <c r="J57" s="18"/>
      <c r="K57" s="18"/>
      <c r="L57" s="18"/>
      <c r="M57" s="18"/>
      <c r="N57" s="14"/>
      <c r="O57" s="14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</row>
    <row r="58" spans="1:36" s="7" customFormat="1" ht="12.75" customHeight="1" thickBot="1">
      <c r="A58" s="138"/>
      <c r="B58" s="91"/>
      <c r="C58" s="88"/>
      <c r="D58" s="118"/>
      <c r="E58" s="92"/>
      <c r="F58" s="81">
        <f>SUM(C58-E58)</f>
        <v>0</v>
      </c>
      <c r="G58" s="118"/>
      <c r="H58" s="18"/>
      <c r="I58" s="18"/>
      <c r="J58" s="18"/>
      <c r="K58" s="18"/>
      <c r="L58" s="18"/>
      <c r="M58" s="18"/>
      <c r="N58" s="14"/>
      <c r="O58" s="14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</row>
    <row r="59" spans="1:36" s="7" customFormat="1" ht="12.75" customHeight="1" thickBot="1">
      <c r="A59" s="140" t="s">
        <v>89</v>
      </c>
      <c r="B59" s="111"/>
      <c r="C59" s="112">
        <f>SUM(C57:C58)</f>
        <v>1277411.81</v>
      </c>
      <c r="D59" s="141">
        <f>SUM(D57:D58)</f>
        <v>0</v>
      </c>
      <c r="E59" s="112">
        <f>SUM(E57:E58)</f>
        <v>0</v>
      </c>
      <c r="F59" s="112">
        <f>SUM(F57:F58)</f>
        <v>1277411.81</v>
      </c>
      <c r="G59" s="118"/>
      <c r="H59" s="18"/>
      <c r="I59" s="18"/>
      <c r="J59" s="18"/>
      <c r="K59" s="18"/>
      <c r="L59" s="18"/>
      <c r="M59" s="18"/>
      <c r="N59" s="14"/>
      <c r="O59" s="14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</row>
    <row r="60" spans="1:36" s="7" customFormat="1" ht="12.75" customHeight="1" thickBot="1">
      <c r="A60" s="157" t="s">
        <v>93</v>
      </c>
      <c r="B60" s="143"/>
      <c r="C60" s="141">
        <f>SUM(C59+C54)</f>
        <v>53141796.32000001</v>
      </c>
      <c r="D60" s="141">
        <f>SUM(D59+D54)</f>
        <v>19434258.57</v>
      </c>
      <c r="E60" s="112">
        <f>SUM(E59+E54)</f>
        <v>8978414.66</v>
      </c>
      <c r="F60" s="112">
        <f>SUM(F59+F54)</f>
        <v>42555728.99</v>
      </c>
      <c r="G60" s="118">
        <f>SUM(G59+G54)</f>
        <v>0</v>
      </c>
      <c r="H60" s="18"/>
      <c r="I60" s="18"/>
      <c r="J60" s="18"/>
      <c r="K60" s="18"/>
      <c r="L60" s="18"/>
      <c r="M60" s="18"/>
      <c r="N60" s="14"/>
      <c r="O60" s="14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</row>
    <row r="61" spans="1:36" s="7" customFormat="1" ht="12.75" customHeight="1">
      <c r="A61" s="15"/>
      <c r="B61" s="8"/>
      <c r="C61" s="8"/>
      <c r="D61" s="18"/>
      <c r="E61" s="38"/>
      <c r="F61" s="18"/>
      <c r="G61" s="18"/>
      <c r="H61" s="18"/>
      <c r="I61" s="18"/>
      <c r="J61" s="18"/>
      <c r="K61" s="18"/>
      <c r="L61" s="18"/>
      <c r="M61" s="18"/>
      <c r="N61" s="14"/>
      <c r="O61" s="14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</row>
    <row r="62" spans="1:36" s="7" customFormat="1" ht="12.75" customHeight="1">
      <c r="A62" s="15"/>
      <c r="B62" s="8"/>
      <c r="C62" s="8"/>
      <c r="D62" s="18"/>
      <c r="E62" s="38"/>
      <c r="F62" s="18"/>
      <c r="G62" s="18"/>
      <c r="H62" s="18"/>
      <c r="I62" s="18"/>
      <c r="J62" s="18"/>
      <c r="K62" s="18"/>
      <c r="L62" s="18"/>
      <c r="M62" s="18"/>
      <c r="N62" s="14"/>
      <c r="O62" s="14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</row>
    <row r="63" spans="1:36" s="7" customFormat="1" ht="12.75" customHeight="1">
      <c r="A63" s="15"/>
      <c r="B63" s="8"/>
      <c r="C63" s="8"/>
      <c r="D63" s="18"/>
      <c r="E63" s="38"/>
      <c r="F63" s="20"/>
      <c r="G63" s="18"/>
      <c r="H63" s="18"/>
      <c r="I63" s="18"/>
      <c r="J63" s="18"/>
      <c r="K63" s="18"/>
      <c r="L63" s="18"/>
      <c r="M63" s="18"/>
      <c r="N63" s="14"/>
      <c r="O63" s="14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</row>
    <row r="64" spans="1:36" s="7" customFormat="1" ht="14.25" customHeight="1">
      <c r="A64" s="8"/>
      <c r="B64" s="8"/>
      <c r="C64" s="8"/>
      <c r="D64" s="18"/>
      <c r="E64" s="38"/>
      <c r="F64" s="18"/>
      <c r="G64" s="18"/>
      <c r="H64" s="18"/>
      <c r="I64" s="18"/>
      <c r="J64" s="18"/>
      <c r="K64" s="18"/>
      <c r="L64" s="18"/>
      <c r="M64" s="18"/>
      <c r="N64" s="14"/>
      <c r="O64" s="14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</row>
    <row r="65" spans="1:36" s="7" customFormat="1" ht="8.25" customHeight="1">
      <c r="A65" s="8"/>
      <c r="B65" s="8"/>
      <c r="C65" s="8"/>
      <c r="D65" s="18"/>
      <c r="E65" s="38"/>
      <c r="F65" s="18"/>
      <c r="G65" s="18"/>
      <c r="H65" s="18"/>
      <c r="I65" s="18"/>
      <c r="J65" s="18"/>
      <c r="K65" s="18"/>
      <c r="L65" s="18"/>
      <c r="M65" s="18"/>
      <c r="N65" s="14"/>
      <c r="O65" s="14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</row>
    <row r="66" spans="1:36" s="7" customFormat="1" ht="12.75" customHeight="1">
      <c r="A66" s="15"/>
      <c r="B66" s="8"/>
      <c r="C66" s="8"/>
      <c r="D66" s="18"/>
      <c r="E66" s="38"/>
      <c r="F66" s="18"/>
      <c r="G66" s="18"/>
      <c r="H66" s="12"/>
      <c r="I66" s="18"/>
      <c r="J66" s="18"/>
      <c r="K66" s="18"/>
      <c r="L66" s="18"/>
      <c r="M66" s="18"/>
      <c r="N66" s="14"/>
      <c r="O66" s="14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</row>
    <row r="67" spans="1:36" s="7" customFormat="1" ht="18" customHeight="1">
      <c r="A67" s="15"/>
      <c r="B67" s="8"/>
      <c r="C67" s="8"/>
      <c r="D67" s="18"/>
      <c r="E67" s="38"/>
      <c r="F67" s="18"/>
      <c r="G67" s="18"/>
      <c r="H67" s="18"/>
      <c r="I67" s="18"/>
      <c r="J67" s="18"/>
      <c r="K67" s="18"/>
      <c r="L67" s="18"/>
      <c r="M67" s="18"/>
      <c r="N67" s="14"/>
      <c r="O67" s="14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</row>
    <row r="68" spans="1:36" s="7" customFormat="1" ht="25.5" customHeight="1">
      <c r="A68" s="8"/>
      <c r="B68" s="8"/>
      <c r="C68" s="8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5"/>
      <c r="AH68" s="15"/>
      <c r="AI68" s="15"/>
      <c r="AJ68" s="15"/>
    </row>
    <row r="69" spans="4:32" s="7" customFormat="1" ht="12.75"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</row>
    <row r="70" spans="1:36" s="7" customFormat="1" ht="18" customHeight="1">
      <c r="A70" s="15"/>
      <c r="B70" s="8"/>
      <c r="C70" s="8"/>
      <c r="D70" s="18"/>
      <c r="E70" s="38"/>
      <c r="F70" s="18"/>
      <c r="G70" s="18"/>
      <c r="H70" s="18"/>
      <c r="I70" s="18"/>
      <c r="J70" s="18"/>
      <c r="K70" s="18"/>
      <c r="L70" s="18"/>
      <c r="M70" s="18"/>
      <c r="N70" s="14"/>
      <c r="O70" s="14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</row>
    <row r="71" spans="1:36" s="7" customFormat="1" ht="25.5" customHeight="1">
      <c r="A71" s="8"/>
      <c r="B71" s="8"/>
      <c r="C71" s="8"/>
      <c r="D71" s="14"/>
      <c r="E71" s="14"/>
      <c r="F71" s="39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5"/>
      <c r="AH71" s="15"/>
      <c r="AI71" s="15"/>
      <c r="AJ71" s="15"/>
    </row>
    <row r="72" spans="1:15" s="7" customFormat="1" ht="29.25" customHeight="1">
      <c r="A72" s="20"/>
      <c r="B72" s="8"/>
      <c r="C72" s="8"/>
      <c r="D72" s="42"/>
      <c r="E72" s="42"/>
      <c r="G72" s="12"/>
      <c r="H72" s="12"/>
      <c r="I72" s="12"/>
      <c r="J72" s="12"/>
      <c r="K72" s="12"/>
      <c r="L72" s="12"/>
      <c r="M72" s="12"/>
      <c r="N72" s="12"/>
      <c r="O72" s="12"/>
    </row>
    <row r="73" spans="1:15" s="7" customFormat="1" ht="29.25" customHeight="1">
      <c r="A73" s="43"/>
      <c r="B73" s="8"/>
      <c r="C73" s="8"/>
      <c r="D73" s="42"/>
      <c r="E73" s="4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="2" customFormat="1" ht="15">
      <c r="G74" s="5"/>
    </row>
    <row r="75" s="2" customFormat="1" ht="12.75">
      <c r="G75" s="7"/>
    </row>
    <row r="76" spans="1:12" s="2" customFormat="1" ht="9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4" s="2" customFormat="1" ht="12.75">
      <c r="A77" s="15"/>
      <c r="B77" s="8"/>
      <c r="C77" s="8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s="2" customFormat="1" ht="12.75">
      <c r="A78" s="7"/>
      <c r="B78" s="10"/>
      <c r="C78" s="10"/>
      <c r="D78" s="10"/>
      <c r="E78" s="10"/>
      <c r="F78" s="7"/>
      <c r="G78" s="7"/>
      <c r="H78" s="7"/>
      <c r="I78" s="7"/>
      <c r="J78" s="7"/>
      <c r="K78" s="7"/>
      <c r="L78" s="7"/>
      <c r="M78" s="7"/>
      <c r="N78" s="7"/>
    </row>
    <row r="79" spans="1:47" s="7" customFormat="1" ht="13.5" customHeight="1">
      <c r="A79" s="15"/>
      <c r="B79" s="8"/>
      <c r="C79" s="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4"/>
      <c r="O79" s="14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</row>
    <row r="80" spans="1:47" s="7" customFormat="1" ht="13.5" customHeight="1">
      <c r="A80" s="15"/>
      <c r="B80" s="8"/>
      <c r="C80" s="8"/>
      <c r="D80" s="18"/>
      <c r="E80" s="38"/>
      <c r="F80" s="18"/>
      <c r="G80" s="18"/>
      <c r="H80" s="18"/>
      <c r="I80" s="18"/>
      <c r="J80" s="18"/>
      <c r="K80" s="18"/>
      <c r="L80" s="18"/>
      <c r="M80" s="18"/>
      <c r="N80" s="14"/>
      <c r="O80" s="14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</row>
    <row r="81" spans="1:47" s="7" customFormat="1" ht="13.5" customHeight="1">
      <c r="A81" s="15"/>
      <c r="B81" s="8"/>
      <c r="C81" s="8"/>
      <c r="D81" s="18"/>
      <c r="E81" s="41"/>
      <c r="F81" s="18"/>
      <c r="G81" s="18"/>
      <c r="H81" s="18"/>
      <c r="I81" s="18"/>
      <c r="J81" s="18"/>
      <c r="K81" s="18"/>
      <c r="L81" s="18"/>
      <c r="M81" s="18"/>
      <c r="N81" s="14"/>
      <c r="O81" s="14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</row>
    <row r="82" spans="1:47" s="7" customFormat="1" ht="13.5" customHeight="1">
      <c r="A82" s="15"/>
      <c r="B82" s="8"/>
      <c r="C82" s="8"/>
      <c r="D82" s="18"/>
      <c r="E82" s="38"/>
      <c r="F82" s="18"/>
      <c r="G82" s="18"/>
      <c r="H82" s="18"/>
      <c r="I82" s="18"/>
      <c r="J82" s="18"/>
      <c r="K82" s="18"/>
      <c r="L82" s="18"/>
      <c r="M82" s="18"/>
      <c r="N82" s="14"/>
      <c r="O82" s="14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</row>
    <row r="83" spans="1:47" s="7" customFormat="1" ht="13.5" customHeight="1">
      <c r="A83" s="15"/>
      <c r="B83" s="8"/>
      <c r="C83" s="8"/>
      <c r="D83" s="18"/>
      <c r="E83" s="38"/>
      <c r="F83" s="18"/>
      <c r="G83" s="18"/>
      <c r="H83" s="18"/>
      <c r="I83" s="18"/>
      <c r="J83" s="18"/>
      <c r="K83" s="18"/>
      <c r="L83" s="18"/>
      <c r="M83" s="18"/>
      <c r="N83" s="14"/>
      <c r="O83" s="14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</row>
    <row r="84" spans="1:47" s="7" customFormat="1" ht="13.5" customHeight="1">
      <c r="A84" s="15"/>
      <c r="B84" s="8"/>
      <c r="C84" s="8"/>
      <c r="D84" s="18"/>
      <c r="E84" s="38"/>
      <c r="F84" s="18"/>
      <c r="G84" s="18"/>
      <c r="H84" s="18"/>
      <c r="I84" s="18"/>
      <c r="J84" s="18"/>
      <c r="K84" s="18"/>
      <c r="L84" s="18"/>
      <c r="M84" s="18"/>
      <c r="N84" s="14"/>
      <c r="O84" s="14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</row>
    <row r="85" spans="1:36" s="7" customFormat="1" ht="9" customHeight="1">
      <c r="A85" s="15"/>
      <c r="B85" s="8"/>
      <c r="C85" s="8"/>
      <c r="D85" s="18"/>
      <c r="E85" s="38"/>
      <c r="F85" s="18"/>
      <c r="G85" s="23"/>
      <c r="H85" s="14"/>
      <c r="I85" s="14"/>
      <c r="J85" s="14"/>
      <c r="K85" s="14"/>
      <c r="L85" s="14"/>
      <c r="M85" s="14"/>
      <c r="N85" s="14"/>
      <c r="O85" s="14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</row>
    <row r="86" spans="1:36" s="7" customFormat="1" ht="9" customHeight="1">
      <c r="A86" s="15"/>
      <c r="B86" s="8"/>
      <c r="C86" s="8"/>
      <c r="D86" s="18"/>
      <c r="E86" s="38"/>
      <c r="F86" s="18"/>
      <c r="G86" s="23"/>
      <c r="H86" s="14"/>
      <c r="I86" s="14"/>
      <c r="J86" s="14"/>
      <c r="K86" s="14"/>
      <c r="L86" s="14"/>
      <c r="M86" s="14"/>
      <c r="N86" s="14"/>
      <c r="O86" s="14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</row>
    <row r="87" spans="1:36" s="7" customFormat="1" ht="9" customHeight="1">
      <c r="A87" s="15"/>
      <c r="B87" s="8"/>
      <c r="C87" s="8"/>
      <c r="D87" s="18"/>
      <c r="E87" s="38"/>
      <c r="F87" s="18"/>
      <c r="G87" s="23"/>
      <c r="H87" s="14"/>
      <c r="I87" s="14"/>
      <c r="J87" s="14"/>
      <c r="K87" s="14"/>
      <c r="L87" s="14"/>
      <c r="M87" s="14"/>
      <c r="N87" s="14"/>
      <c r="O87" s="14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</row>
    <row r="88" spans="1:36" s="7" customFormat="1" ht="15.75" customHeight="1">
      <c r="A88" s="15"/>
      <c r="B88" s="8"/>
      <c r="C88" s="8"/>
      <c r="D88" s="25"/>
      <c r="E88" s="14"/>
      <c r="F88" s="18"/>
      <c r="G88" s="25"/>
      <c r="H88" s="14"/>
      <c r="I88" s="14"/>
      <c r="J88" s="14"/>
      <c r="K88" s="14"/>
      <c r="L88" s="14"/>
      <c r="M88" s="14"/>
      <c r="N88" s="14"/>
      <c r="O88" s="14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</row>
    <row r="89" spans="1:36" s="7" customFormat="1" ht="15" customHeight="1">
      <c r="A89" s="15"/>
      <c r="B89" s="8"/>
      <c r="C89" s="8"/>
      <c r="D89" s="23"/>
      <c r="E89" s="14"/>
      <c r="G89" s="23"/>
      <c r="H89" s="14"/>
      <c r="I89" s="14"/>
      <c r="J89" s="14"/>
      <c r="K89" s="14"/>
      <c r="L89" s="14"/>
      <c r="M89" s="14"/>
      <c r="N89" s="14"/>
      <c r="O89" s="14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</row>
    <row r="90" spans="1:36" s="7" customFormat="1" ht="15" customHeight="1">
      <c r="A90" s="15"/>
      <c r="B90" s="8"/>
      <c r="C90" s="8"/>
      <c r="D90" s="18"/>
      <c r="E90" s="38"/>
      <c r="F90" s="23"/>
      <c r="G90" s="14"/>
      <c r="H90" s="14"/>
      <c r="I90" s="14"/>
      <c r="J90" s="14"/>
      <c r="K90" s="14"/>
      <c r="L90" s="14"/>
      <c r="M90" s="14"/>
      <c r="N90" s="14"/>
      <c r="O90" s="14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</row>
    <row r="91" spans="1:36" s="7" customFormat="1" ht="18" customHeight="1">
      <c r="A91" s="8"/>
      <c r="B91" s="17"/>
      <c r="C91" s="17"/>
      <c r="D91" s="17"/>
      <c r="E91" s="17"/>
      <c r="F91" s="26"/>
      <c r="G91" s="26"/>
      <c r="H91" s="26"/>
      <c r="I91" s="26"/>
      <c r="J91" s="26"/>
      <c r="K91" s="26"/>
      <c r="L91" s="26"/>
      <c r="M91" s="26"/>
      <c r="N91" s="14"/>
      <c r="O91" s="14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</row>
    <row r="92" spans="1:36" s="7" customFormat="1" ht="17.25" customHeight="1">
      <c r="A92" s="15"/>
      <c r="B92" s="8"/>
      <c r="C92" s="8"/>
      <c r="D92" s="18"/>
      <c r="E92" s="38"/>
      <c r="F92" s="18"/>
      <c r="G92" s="18"/>
      <c r="H92" s="18"/>
      <c r="I92" s="18"/>
      <c r="J92" s="18"/>
      <c r="K92" s="18"/>
      <c r="L92" s="18"/>
      <c r="M92" s="18"/>
      <c r="N92" s="14"/>
      <c r="O92" s="14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</row>
    <row r="93" spans="1:36" s="7" customFormat="1" ht="17.25" customHeight="1">
      <c r="A93" s="15"/>
      <c r="B93" s="8"/>
      <c r="C93" s="8"/>
      <c r="D93" s="18"/>
      <c r="E93" s="38"/>
      <c r="F93" s="18"/>
      <c r="G93" s="18"/>
      <c r="H93" s="18"/>
      <c r="I93" s="18"/>
      <c r="J93" s="18"/>
      <c r="K93" s="18"/>
      <c r="L93" s="18"/>
      <c r="M93" s="18"/>
      <c r="N93" s="14"/>
      <c r="O93" s="14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</row>
    <row r="94" spans="1:36" s="7" customFormat="1" ht="12.75" customHeight="1">
      <c r="A94" s="15"/>
      <c r="B94" s="8"/>
      <c r="C94" s="8"/>
      <c r="D94" s="18"/>
      <c r="E94" s="38"/>
      <c r="F94" s="18"/>
      <c r="G94" s="18"/>
      <c r="H94" s="18"/>
      <c r="I94" s="18"/>
      <c r="J94" s="18"/>
      <c r="K94" s="18"/>
      <c r="L94" s="18"/>
      <c r="M94" s="18"/>
      <c r="N94" s="14"/>
      <c r="O94" s="14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</row>
    <row r="95" spans="1:36" s="7" customFormat="1" ht="12.75" customHeight="1">
      <c r="A95" s="15"/>
      <c r="B95" s="8"/>
      <c r="C95" s="8"/>
      <c r="D95" s="18"/>
      <c r="E95" s="38"/>
      <c r="F95" s="18"/>
      <c r="G95" s="18"/>
      <c r="H95" s="18"/>
      <c r="I95" s="18"/>
      <c r="J95" s="18"/>
      <c r="K95" s="18"/>
      <c r="L95" s="18"/>
      <c r="M95" s="18"/>
      <c r="N95" s="14"/>
      <c r="O95" s="14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</row>
    <row r="96" spans="1:36" s="7" customFormat="1" ht="12.75" customHeight="1">
      <c r="A96" s="15"/>
      <c r="B96" s="8"/>
      <c r="C96" s="8"/>
      <c r="D96" s="18"/>
      <c r="E96" s="38"/>
      <c r="F96" s="18"/>
      <c r="G96" s="18"/>
      <c r="H96" s="18"/>
      <c r="I96" s="18"/>
      <c r="J96" s="18"/>
      <c r="K96" s="18"/>
      <c r="L96" s="18"/>
      <c r="M96" s="18"/>
      <c r="N96" s="14"/>
      <c r="O96" s="14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</row>
    <row r="97" spans="1:36" s="7" customFormat="1" ht="12.75" customHeight="1">
      <c r="A97" s="15"/>
      <c r="B97" s="8"/>
      <c r="C97" s="8"/>
      <c r="D97" s="18"/>
      <c r="E97" s="38"/>
      <c r="F97" s="18"/>
      <c r="G97" s="18"/>
      <c r="H97" s="18"/>
      <c r="I97" s="18"/>
      <c r="J97" s="18"/>
      <c r="K97" s="18"/>
      <c r="L97" s="18"/>
      <c r="M97" s="18"/>
      <c r="N97" s="14"/>
      <c r="O97" s="14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</row>
    <row r="98" spans="1:36" s="7" customFormat="1" ht="12.75" customHeight="1">
      <c r="A98" s="15"/>
      <c r="B98" s="8"/>
      <c r="C98" s="8"/>
      <c r="D98" s="18"/>
      <c r="E98" s="38"/>
      <c r="F98" s="18"/>
      <c r="G98" s="18"/>
      <c r="H98" s="18"/>
      <c r="I98" s="18"/>
      <c r="J98" s="18"/>
      <c r="K98" s="18"/>
      <c r="L98" s="18"/>
      <c r="M98" s="18"/>
      <c r="N98" s="14"/>
      <c r="O98" s="14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</row>
    <row r="99" spans="1:36" s="7" customFormat="1" ht="12.75" customHeight="1">
      <c r="A99" s="15"/>
      <c r="B99" s="8"/>
      <c r="C99" s="8"/>
      <c r="D99" s="18"/>
      <c r="E99" s="38"/>
      <c r="F99" s="18"/>
      <c r="G99" s="18"/>
      <c r="H99" s="18"/>
      <c r="I99" s="18"/>
      <c r="J99" s="18"/>
      <c r="K99" s="18"/>
      <c r="L99" s="18"/>
      <c r="M99" s="18"/>
      <c r="N99" s="14"/>
      <c r="O99" s="14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</row>
    <row r="100" spans="1:36" s="7" customFormat="1" ht="12.75" customHeight="1">
      <c r="A100" s="15"/>
      <c r="B100" s="8"/>
      <c r="C100" s="8"/>
      <c r="D100" s="18"/>
      <c r="E100" s="38"/>
      <c r="F100" s="18"/>
      <c r="G100" s="18"/>
      <c r="H100" s="18"/>
      <c r="I100" s="18"/>
      <c r="J100" s="18"/>
      <c r="K100" s="18"/>
      <c r="L100" s="18"/>
      <c r="M100" s="18"/>
      <c r="N100" s="14"/>
      <c r="O100" s="14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</row>
    <row r="101" spans="1:36" s="7" customFormat="1" ht="6" customHeight="1">
      <c r="A101" s="15"/>
      <c r="B101" s="8"/>
      <c r="C101" s="8"/>
      <c r="D101" s="18"/>
      <c r="E101" s="38"/>
      <c r="F101" s="18"/>
      <c r="G101" s="18"/>
      <c r="H101" s="18"/>
      <c r="I101" s="18"/>
      <c r="J101" s="18"/>
      <c r="K101" s="18"/>
      <c r="L101" s="18"/>
      <c r="M101" s="18"/>
      <c r="N101" s="14"/>
      <c r="O101" s="14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</row>
    <row r="102" spans="1:36" s="7" customFormat="1" ht="17.25" customHeight="1">
      <c r="A102" s="8"/>
      <c r="B102" s="8"/>
      <c r="C102" s="8"/>
      <c r="D102" s="18"/>
      <c r="E102" s="38"/>
      <c r="F102" s="18"/>
      <c r="G102" s="18"/>
      <c r="H102" s="18"/>
      <c r="I102" s="18"/>
      <c r="J102" s="18"/>
      <c r="K102" s="18"/>
      <c r="L102" s="18"/>
      <c r="M102" s="18"/>
      <c r="N102" s="14"/>
      <c r="O102" s="14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</row>
    <row r="103" spans="1:36" s="7" customFormat="1" ht="6" customHeight="1">
      <c r="A103" s="8"/>
      <c r="B103" s="8"/>
      <c r="C103" s="8"/>
      <c r="D103" s="18"/>
      <c r="E103" s="38"/>
      <c r="F103" s="18"/>
      <c r="G103" s="18"/>
      <c r="H103" s="18"/>
      <c r="I103" s="18"/>
      <c r="J103" s="18"/>
      <c r="K103" s="18"/>
      <c r="L103" s="18"/>
      <c r="M103" s="18"/>
      <c r="N103" s="14"/>
      <c r="O103" s="14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</row>
    <row r="104" spans="1:36" s="7" customFormat="1" ht="12.75" customHeight="1">
      <c r="A104" s="15"/>
      <c r="B104" s="8"/>
      <c r="C104" s="8"/>
      <c r="D104" s="18"/>
      <c r="E104" s="38"/>
      <c r="F104" s="18"/>
      <c r="G104" s="18"/>
      <c r="H104" s="18"/>
      <c r="I104" s="18"/>
      <c r="J104" s="18"/>
      <c r="K104" s="18"/>
      <c r="L104" s="18"/>
      <c r="M104" s="18"/>
      <c r="N104" s="14"/>
      <c r="O104" s="14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</row>
    <row r="105" spans="1:36" s="7" customFormat="1" ht="18" customHeight="1">
      <c r="A105" s="15"/>
      <c r="B105" s="8"/>
      <c r="C105" s="8"/>
      <c r="D105" s="18"/>
      <c r="E105" s="38"/>
      <c r="F105" s="18"/>
      <c r="G105" s="18"/>
      <c r="H105" s="18"/>
      <c r="I105" s="18"/>
      <c r="J105" s="18"/>
      <c r="K105" s="18"/>
      <c r="L105" s="18"/>
      <c r="M105" s="18"/>
      <c r="N105" s="14"/>
      <c r="O105" s="14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</row>
    <row r="106" spans="1:36" s="7" customFormat="1" ht="25.5" customHeight="1">
      <c r="A106" s="8"/>
      <c r="B106" s="8"/>
      <c r="C106" s="8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5"/>
      <c r="AH106" s="15"/>
      <c r="AI106" s="15"/>
      <c r="AJ106" s="15"/>
    </row>
    <row r="107" spans="4:32" s="7" customFormat="1" ht="12.75"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</row>
    <row r="108" spans="1:36" s="7" customFormat="1" ht="18" customHeight="1">
      <c r="A108" s="15"/>
      <c r="B108" s="8"/>
      <c r="C108" s="8"/>
      <c r="D108" s="18"/>
      <c r="E108" s="38"/>
      <c r="F108" s="18"/>
      <c r="G108" s="18"/>
      <c r="H108" s="18"/>
      <c r="I108" s="18"/>
      <c r="J108" s="18"/>
      <c r="K108" s="18"/>
      <c r="L108" s="18"/>
      <c r="M108" s="18"/>
      <c r="N108" s="14"/>
      <c r="O108" s="14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</row>
    <row r="109" spans="1:36" s="7" customFormat="1" ht="18" customHeight="1">
      <c r="A109" s="15"/>
      <c r="D109" s="18"/>
      <c r="E109" s="38"/>
      <c r="F109" s="18"/>
      <c r="G109" s="18"/>
      <c r="H109" s="18"/>
      <c r="I109" s="18"/>
      <c r="J109" s="18"/>
      <c r="K109" s="18"/>
      <c r="L109" s="18"/>
      <c r="M109" s="18"/>
      <c r="N109" s="14"/>
      <c r="O109" s="14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</row>
    <row r="110" spans="1:36" s="7" customFormat="1" ht="25.5" customHeight="1">
      <c r="A110" s="44"/>
      <c r="E110" s="14"/>
      <c r="F110" s="22"/>
      <c r="K110" s="7" t="s">
        <v>55</v>
      </c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5"/>
      <c r="AH110" s="15"/>
      <c r="AI110" s="15"/>
      <c r="AJ110" s="15"/>
    </row>
    <row r="111" s="2" customFormat="1" ht="12.75">
      <c r="F111" s="28"/>
    </row>
    <row r="112" s="2" customFormat="1" ht="12.75">
      <c r="F112" s="22"/>
    </row>
    <row r="113" s="2" customFormat="1" ht="12.75"/>
    <row r="114" spans="6:11" s="2" customFormat="1" ht="12.75">
      <c r="F114" s="22"/>
      <c r="K114" s="2" t="s">
        <v>56</v>
      </c>
    </row>
    <row r="115" spans="5:11" s="2" customFormat="1" ht="19.5">
      <c r="E115" s="3"/>
      <c r="F115" s="22"/>
      <c r="K115" s="2" t="s">
        <v>57</v>
      </c>
    </row>
    <row r="116" spans="1:11" s="2" customFormat="1" ht="19.5">
      <c r="A116" s="3"/>
      <c r="B116" s="3"/>
      <c r="C116" s="3"/>
      <c r="E116" s="3"/>
      <c r="F116" s="22"/>
      <c r="G116" s="22"/>
      <c r="H116" s="22"/>
      <c r="J116" s="22"/>
      <c r="K116" s="12"/>
    </row>
    <row r="117" spans="1:9" s="48" customFormat="1" ht="12.75">
      <c r="A117" s="45"/>
      <c r="B117" s="45"/>
      <c r="C117" s="45"/>
      <c r="D117" s="45"/>
      <c r="E117" s="45"/>
      <c r="F117" s="45"/>
      <c r="G117" s="45"/>
      <c r="H117" s="46"/>
      <c r="I117" s="47"/>
    </row>
    <row r="118" spans="1:9" s="48" customFormat="1" ht="12.75">
      <c r="A118" s="45"/>
      <c r="B118" s="45"/>
      <c r="C118" s="45"/>
      <c r="D118" s="45"/>
      <c r="E118" s="45"/>
      <c r="F118" s="45"/>
      <c r="G118" s="45"/>
      <c r="H118" s="46"/>
      <c r="I118" s="47"/>
    </row>
    <row r="119" spans="1:9" s="48" customFormat="1" ht="12.75">
      <c r="A119" s="45"/>
      <c r="B119" s="45"/>
      <c r="C119" s="45"/>
      <c r="D119" s="45"/>
      <c r="E119" s="45"/>
      <c r="F119" s="45"/>
      <c r="G119" s="45"/>
      <c r="H119" s="46"/>
      <c r="I119" s="47"/>
    </row>
    <row r="120" spans="1:9" s="48" customFormat="1" ht="12.75">
      <c r="A120" s="45"/>
      <c r="B120" s="45"/>
      <c r="C120" s="45"/>
      <c r="D120" s="45"/>
      <c r="E120" s="45"/>
      <c r="F120" s="45"/>
      <c r="G120" s="45"/>
      <c r="H120" s="46"/>
      <c r="I120" s="47"/>
    </row>
    <row r="121" spans="1:9" s="48" customFormat="1" ht="12.75">
      <c r="A121" s="45"/>
      <c r="B121" s="45"/>
      <c r="C121" s="45"/>
      <c r="D121" s="45"/>
      <c r="E121" s="45"/>
      <c r="F121" s="45"/>
      <c r="G121" s="45"/>
      <c r="H121" s="46"/>
      <c r="I121" s="47"/>
    </row>
    <row r="122" spans="1:9" s="48" customFormat="1" ht="12.75">
      <c r="A122" s="45"/>
      <c r="B122" s="45"/>
      <c r="C122" s="45"/>
      <c r="D122" s="45"/>
      <c r="E122" s="45"/>
      <c r="F122" s="45"/>
      <c r="G122" s="45"/>
      <c r="H122" s="46"/>
      <c r="I122" s="47"/>
    </row>
    <row r="123" spans="1:9" s="48" customFormat="1" ht="12.75">
      <c r="A123" s="45"/>
      <c r="B123" s="45"/>
      <c r="C123" s="45"/>
      <c r="D123" s="45"/>
      <c r="E123" s="45"/>
      <c r="F123" s="45"/>
      <c r="G123" s="45"/>
      <c r="H123" s="46"/>
      <c r="I123" s="47"/>
    </row>
    <row r="124" spans="1:9" s="48" customFormat="1" ht="12.75">
      <c r="A124" s="45"/>
      <c r="B124" s="45"/>
      <c r="C124" s="45"/>
      <c r="D124" s="45"/>
      <c r="E124" s="45"/>
      <c r="F124" s="45"/>
      <c r="G124" s="45"/>
      <c r="H124" s="46"/>
      <c r="I124" s="47"/>
    </row>
    <row r="125" spans="1:19" s="23" customFormat="1" ht="18" customHeight="1">
      <c r="A125" s="24"/>
      <c r="D125" s="3"/>
      <c r="E125" s="3"/>
      <c r="F125" s="3"/>
      <c r="G125" s="3"/>
      <c r="H125" s="3"/>
      <c r="I125" s="3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2" s="23" customFormat="1" ht="15">
      <c r="A126" s="22"/>
      <c r="B126" s="22"/>
      <c r="C126" s="22"/>
      <c r="D126" s="22"/>
      <c r="E126" s="22"/>
      <c r="F126" s="22"/>
      <c r="G126" s="25"/>
      <c r="H126" s="22"/>
      <c r="I126" s="22"/>
      <c r="J126" s="22"/>
      <c r="K126" s="22"/>
      <c r="L126" s="22"/>
    </row>
    <row r="127" spans="1:12" s="23" customFormat="1" ht="12.75">
      <c r="A127" s="49"/>
      <c r="B127" s="27"/>
      <c r="C127" s="27"/>
      <c r="D127" s="27"/>
      <c r="F127" s="27"/>
      <c r="G127" s="27"/>
      <c r="H127" s="27" t="s">
        <v>58</v>
      </c>
      <c r="I127" s="22"/>
      <c r="J127" s="22"/>
      <c r="K127" s="22"/>
      <c r="L127" s="22"/>
    </row>
    <row r="128" spans="2:21" s="22" customFormat="1" ht="12.75">
      <c r="B128" s="17"/>
      <c r="C128" s="17"/>
      <c r="D128" s="17"/>
      <c r="F128" s="17"/>
      <c r="G128" s="26"/>
      <c r="H128" s="26" t="s">
        <v>59</v>
      </c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7"/>
    </row>
    <row r="129" spans="1:20" s="22" customFormat="1" ht="12.75" customHeight="1">
      <c r="A129" s="31"/>
      <c r="B129" s="31"/>
      <c r="C129" s="31"/>
      <c r="D129" s="50"/>
      <c r="E129" s="51"/>
      <c r="F129" s="51"/>
      <c r="G129" s="52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</row>
    <row r="130" spans="1:20" s="22" customFormat="1" ht="12.75" customHeight="1">
      <c r="A130" s="15"/>
      <c r="B130" s="31"/>
      <c r="C130" s="31"/>
      <c r="D130" s="50"/>
      <c r="E130" s="51"/>
      <c r="F130" s="51"/>
      <c r="G130" s="52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</row>
    <row r="131" spans="1:20" s="22" customFormat="1" ht="12.75" customHeight="1">
      <c r="A131" s="21"/>
      <c r="B131" s="31"/>
      <c r="C131" s="31"/>
      <c r="D131" s="50"/>
      <c r="E131" s="51"/>
      <c r="F131" s="51"/>
      <c r="G131" s="52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</row>
    <row r="132" spans="1:20" s="22" customFormat="1" ht="12.75" customHeight="1">
      <c r="A132" s="21"/>
      <c r="B132" s="31"/>
      <c r="C132" s="31"/>
      <c r="D132" s="50"/>
      <c r="E132" s="51"/>
      <c r="F132" s="51"/>
      <c r="G132" s="52"/>
      <c r="H132" s="4">
        <v>28770</v>
      </c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</row>
    <row r="133" spans="1:20" s="22" customFormat="1" ht="12.75" customHeight="1">
      <c r="A133" s="21"/>
      <c r="B133" s="31"/>
      <c r="C133" s="31"/>
      <c r="D133" s="50"/>
      <c r="E133" s="51"/>
      <c r="F133" s="51"/>
      <c r="G133" s="52"/>
      <c r="H133" s="53"/>
      <c r="I133" s="54">
        <f>SUM(H132:H133)</f>
        <v>28770</v>
      </c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</row>
    <row r="134" spans="1:20" s="22" customFormat="1" ht="12.75" customHeight="1">
      <c r="A134" s="31"/>
      <c r="B134" s="31"/>
      <c r="C134" s="31"/>
      <c r="D134" s="50"/>
      <c r="E134" s="51"/>
      <c r="F134" s="51"/>
      <c r="G134" s="52"/>
      <c r="H134" s="4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</row>
    <row r="135" spans="1:20" s="22" customFormat="1" ht="12.75" customHeight="1">
      <c r="A135" s="15"/>
      <c r="D135" s="27"/>
      <c r="E135" s="17"/>
      <c r="F135" s="17"/>
      <c r="G135" s="28"/>
      <c r="H135" s="55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</row>
    <row r="136" spans="4:20" s="22" customFormat="1" ht="12.75" customHeight="1">
      <c r="D136" s="27"/>
      <c r="E136" s="17"/>
      <c r="F136" s="17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</row>
    <row r="137" spans="1:9" s="48" customFormat="1" ht="12.75" customHeight="1">
      <c r="A137" s="56"/>
      <c r="B137" s="45"/>
      <c r="C137" s="45"/>
      <c r="D137" s="45"/>
      <c r="E137" s="45"/>
      <c r="F137" s="45"/>
      <c r="G137" s="45"/>
      <c r="H137" s="14">
        <v>2255000</v>
      </c>
      <c r="I137" s="47"/>
    </row>
    <row r="138" spans="1:9" s="48" customFormat="1" ht="12.75" customHeight="1">
      <c r="A138" s="45"/>
      <c r="B138" s="45"/>
      <c r="C138" s="45"/>
      <c r="D138" s="45"/>
      <c r="E138" s="45"/>
      <c r="F138" s="45"/>
      <c r="G138" s="45"/>
      <c r="H138" s="14">
        <v>3570</v>
      </c>
      <c r="I138" s="47"/>
    </row>
    <row r="139" spans="1:10" s="48" customFormat="1" ht="12.75" customHeight="1">
      <c r="A139" s="56"/>
      <c r="B139" s="45"/>
      <c r="C139" s="45"/>
      <c r="D139" s="45"/>
      <c r="E139" s="45"/>
      <c r="F139" s="45"/>
      <c r="G139" s="45"/>
      <c r="H139" s="14">
        <v>41309</v>
      </c>
      <c r="I139" s="47"/>
      <c r="J139" s="39"/>
    </row>
    <row r="140" spans="1:9" s="48" customFormat="1" ht="12.75" customHeight="1">
      <c r="A140" s="56"/>
      <c r="B140" s="45"/>
      <c r="C140" s="45"/>
      <c r="D140" s="45"/>
      <c r="E140" s="45"/>
      <c r="F140" s="45"/>
      <c r="G140" s="45"/>
      <c r="H140" s="57">
        <v>256</v>
      </c>
      <c r="I140" s="47">
        <f>SUM(H137:H140)</f>
        <v>2300135</v>
      </c>
    </row>
    <row r="141" spans="1:9" s="48" customFormat="1" ht="12.75" customHeight="1">
      <c r="A141" s="56"/>
      <c r="B141" s="45"/>
      <c r="C141" s="45"/>
      <c r="D141" s="45"/>
      <c r="E141" s="45"/>
      <c r="F141" s="45"/>
      <c r="G141" s="45"/>
      <c r="H141" s="14"/>
      <c r="I141" s="47"/>
    </row>
    <row r="142" spans="1:9" s="48" customFormat="1" ht="12.75" customHeight="1">
      <c r="A142" s="56"/>
      <c r="B142" s="45"/>
      <c r="C142" s="45"/>
      <c r="D142" s="45"/>
      <c r="E142" s="45"/>
      <c r="F142" s="45"/>
      <c r="G142" s="45"/>
      <c r="H142" s="14"/>
      <c r="I142" s="47"/>
    </row>
    <row r="143" spans="1:9" s="48" customFormat="1" ht="12.75" customHeight="1">
      <c r="A143" s="56"/>
      <c r="B143" s="45"/>
      <c r="C143" s="45"/>
      <c r="D143" s="45"/>
      <c r="E143" s="45"/>
      <c r="F143" s="45"/>
      <c r="G143" s="45"/>
      <c r="H143" s="14"/>
      <c r="I143" s="47"/>
    </row>
    <row r="144" spans="1:9" s="48" customFormat="1" ht="12.75" customHeight="1">
      <c r="A144" s="56"/>
      <c r="B144" s="45"/>
      <c r="C144" s="45"/>
      <c r="D144" s="45"/>
      <c r="E144" s="45"/>
      <c r="F144" s="45"/>
      <c r="G144" s="45"/>
      <c r="H144" s="14"/>
      <c r="I144" s="47"/>
    </row>
    <row r="145" spans="1:9" s="48" customFormat="1" ht="12.75" customHeight="1">
      <c r="A145" s="56"/>
      <c r="B145" s="45"/>
      <c r="C145" s="45"/>
      <c r="D145" s="45"/>
      <c r="E145" s="45"/>
      <c r="F145" s="45"/>
      <c r="G145" s="45"/>
      <c r="H145" s="14"/>
      <c r="I145" s="47"/>
    </row>
    <row r="146" spans="1:9" s="48" customFormat="1" ht="12.75" customHeight="1">
      <c r="A146" s="56"/>
      <c r="B146" s="45"/>
      <c r="C146" s="45"/>
      <c r="D146" s="45"/>
      <c r="E146" s="45"/>
      <c r="F146" s="45"/>
      <c r="G146" s="45"/>
      <c r="H146" s="14"/>
      <c r="I146" s="47"/>
    </row>
    <row r="147" spans="1:9" s="48" customFormat="1" ht="12.75" customHeight="1">
      <c r="A147" s="56"/>
      <c r="B147" s="45"/>
      <c r="C147" s="45"/>
      <c r="D147" s="45"/>
      <c r="E147" s="45"/>
      <c r="F147" s="45"/>
      <c r="G147" s="45"/>
      <c r="H147" s="14"/>
      <c r="I147" s="47"/>
    </row>
    <row r="148" spans="1:9" s="48" customFormat="1" ht="12.75" customHeight="1">
      <c r="A148" s="56"/>
      <c r="B148" s="45"/>
      <c r="C148" s="45"/>
      <c r="D148" s="45"/>
      <c r="E148" s="45"/>
      <c r="F148" s="45"/>
      <c r="G148" s="45"/>
      <c r="H148" s="14"/>
      <c r="I148" s="47"/>
    </row>
    <row r="149" spans="1:9" s="48" customFormat="1" ht="12.75" customHeight="1">
      <c r="A149" s="56"/>
      <c r="B149" s="45"/>
      <c r="C149" s="45"/>
      <c r="D149" s="45"/>
      <c r="E149" s="45"/>
      <c r="F149" s="45"/>
      <c r="G149" s="45"/>
      <c r="H149" s="14"/>
      <c r="I149" s="47"/>
    </row>
    <row r="150" spans="1:9" s="48" customFormat="1" ht="12.75" customHeight="1">
      <c r="A150" s="56"/>
      <c r="B150" s="45"/>
      <c r="C150" s="45"/>
      <c r="D150" s="45"/>
      <c r="E150" s="45"/>
      <c r="F150" s="45"/>
      <c r="G150" s="45"/>
      <c r="H150" s="14"/>
      <c r="I150" s="47"/>
    </row>
    <row r="151" spans="1:9" s="48" customFormat="1" ht="12.75" customHeight="1">
      <c r="A151" s="56"/>
      <c r="B151" s="45"/>
      <c r="C151" s="45"/>
      <c r="D151" s="45"/>
      <c r="E151" s="45"/>
      <c r="F151" s="45"/>
      <c r="G151" s="45"/>
      <c r="H151" s="14"/>
      <c r="I151" s="47"/>
    </row>
    <row r="152" spans="1:9" s="48" customFormat="1" ht="12.75" customHeight="1">
      <c r="A152" s="56"/>
      <c r="B152" s="45"/>
      <c r="C152" s="45"/>
      <c r="D152" s="45"/>
      <c r="E152" s="45"/>
      <c r="F152" s="45"/>
      <c r="G152" s="45"/>
      <c r="H152" s="14"/>
      <c r="I152" s="47"/>
    </row>
    <row r="153" spans="1:9" s="48" customFormat="1" ht="12.75" customHeight="1">
      <c r="A153" s="56"/>
      <c r="B153" s="45"/>
      <c r="C153" s="45"/>
      <c r="D153" s="45"/>
      <c r="E153" s="45"/>
      <c r="F153" s="45"/>
      <c r="G153" s="45"/>
      <c r="H153" s="14">
        <v>3213</v>
      </c>
      <c r="I153" s="47"/>
    </row>
    <row r="154" spans="1:9" s="48" customFormat="1" ht="12.75" customHeight="1">
      <c r="A154" s="56"/>
      <c r="B154" s="45"/>
      <c r="C154" s="45"/>
      <c r="D154" s="45"/>
      <c r="E154" s="45"/>
      <c r="F154" s="45"/>
      <c r="G154" s="45"/>
      <c r="H154" s="14">
        <v>3927</v>
      </c>
      <c r="I154" s="47"/>
    </row>
    <row r="155" spans="1:9" s="48" customFormat="1" ht="12.75" customHeight="1">
      <c r="A155" s="56"/>
      <c r="B155" s="45"/>
      <c r="C155" s="45"/>
      <c r="D155" s="45"/>
      <c r="E155" s="45"/>
      <c r="F155" s="45"/>
      <c r="G155" s="45"/>
      <c r="H155" s="14">
        <v>45000</v>
      </c>
      <c r="I155" s="47"/>
    </row>
    <row r="156" spans="1:9" s="48" customFormat="1" ht="12.75" customHeight="1">
      <c r="A156" s="56"/>
      <c r="B156" s="45"/>
      <c r="C156" s="45"/>
      <c r="D156" s="45"/>
      <c r="E156" s="45"/>
      <c r="F156" s="45"/>
      <c r="G156" s="45"/>
      <c r="H156" s="14">
        <v>101709</v>
      </c>
      <c r="I156" s="47"/>
    </row>
    <row r="157" spans="1:9" s="48" customFormat="1" ht="12.75" customHeight="1">
      <c r="A157" s="56"/>
      <c r="B157" s="45"/>
      <c r="C157" s="45"/>
      <c r="D157" s="45"/>
      <c r="E157" s="45"/>
      <c r="F157" s="45"/>
      <c r="G157" s="45"/>
      <c r="H157" s="57">
        <v>400</v>
      </c>
      <c r="I157" s="47">
        <f>SUM(H153:H157)</f>
        <v>154249</v>
      </c>
    </row>
    <row r="158" spans="1:9" s="48" customFormat="1" ht="12.75" customHeight="1">
      <c r="A158" s="56"/>
      <c r="B158" s="45"/>
      <c r="C158" s="45"/>
      <c r="D158" s="45"/>
      <c r="E158" s="45"/>
      <c r="F158" s="45"/>
      <c r="G158" s="45"/>
      <c r="H158" s="14"/>
      <c r="I158" s="47"/>
    </row>
    <row r="159" spans="1:9" s="48" customFormat="1" ht="12.75" customHeight="1">
      <c r="A159" s="56"/>
      <c r="B159" s="45"/>
      <c r="C159" s="45"/>
      <c r="D159" s="45"/>
      <c r="E159" s="45"/>
      <c r="F159" s="45"/>
      <c r="G159" s="45"/>
      <c r="H159" s="14"/>
      <c r="I159" s="47"/>
    </row>
    <row r="160" spans="1:9" s="48" customFormat="1" ht="12.75" customHeight="1">
      <c r="A160" s="56"/>
      <c r="B160" s="45"/>
      <c r="C160" s="45"/>
      <c r="D160" s="45"/>
      <c r="E160" s="45"/>
      <c r="F160" s="45"/>
      <c r="G160" s="45"/>
      <c r="H160" s="14"/>
      <c r="I160" s="47"/>
    </row>
    <row r="161" spans="1:9" s="48" customFormat="1" ht="12.75" customHeight="1">
      <c r="A161" s="45"/>
      <c r="B161" s="45"/>
      <c r="C161" s="45"/>
      <c r="D161" s="45"/>
      <c r="E161" s="45"/>
      <c r="F161" s="45"/>
      <c r="G161" s="45"/>
      <c r="H161" s="14"/>
      <c r="I161" s="47"/>
    </row>
    <row r="162" spans="1:10" s="48" customFormat="1" ht="12.75" customHeight="1">
      <c r="A162" s="45"/>
      <c r="B162" s="45"/>
      <c r="C162" s="45"/>
      <c r="D162" s="45"/>
      <c r="E162" s="45"/>
      <c r="F162" s="45"/>
      <c r="G162" s="45"/>
      <c r="H162" s="14"/>
      <c r="I162" s="12">
        <f>SUM(H137:H162)</f>
        <v>2454384</v>
      </c>
      <c r="J162" s="39"/>
    </row>
    <row r="163" spans="1:9" s="48" customFormat="1" ht="12.75" customHeight="1">
      <c r="A163" s="45"/>
      <c r="B163" s="45"/>
      <c r="C163" s="45"/>
      <c r="D163" s="45"/>
      <c r="E163" s="45"/>
      <c r="F163" s="45"/>
      <c r="G163" s="45"/>
      <c r="H163" s="14"/>
      <c r="I163" s="47"/>
    </row>
    <row r="164" spans="1:9" s="48" customFormat="1" ht="12.75" customHeight="1">
      <c r="A164" s="45"/>
      <c r="B164" s="45"/>
      <c r="C164" s="45"/>
      <c r="D164" s="45"/>
      <c r="E164" s="45"/>
      <c r="F164" s="45"/>
      <c r="G164" s="45"/>
      <c r="H164" s="14"/>
      <c r="I164" s="47"/>
    </row>
    <row r="165" spans="1:9" s="48" customFormat="1" ht="12.75" customHeight="1">
      <c r="A165" s="45"/>
      <c r="B165" s="45"/>
      <c r="C165" s="45"/>
      <c r="D165" s="45"/>
      <c r="E165" s="45"/>
      <c r="F165" s="45"/>
      <c r="G165" s="45"/>
      <c r="H165" s="14"/>
      <c r="I165" s="14">
        <f>SUM(H137:H165)</f>
        <v>2454384</v>
      </c>
    </row>
    <row r="166" spans="1:9" s="48" customFormat="1" ht="12.75" customHeight="1">
      <c r="A166" s="45"/>
      <c r="B166" s="45"/>
      <c r="C166" s="45"/>
      <c r="D166" s="45"/>
      <c r="E166" s="45"/>
      <c r="F166" s="45"/>
      <c r="G166" s="45"/>
      <c r="H166" s="46"/>
      <c r="I166" s="12"/>
    </row>
    <row r="167" spans="1:9" s="48" customFormat="1" ht="18" customHeight="1">
      <c r="A167" s="45"/>
      <c r="B167" s="45"/>
      <c r="C167" s="45"/>
      <c r="D167" s="45"/>
      <c r="E167" s="45"/>
      <c r="F167" s="45"/>
      <c r="G167" s="45"/>
      <c r="H167" s="12"/>
      <c r="I167" s="58">
        <f>I165+I133</f>
        <v>2483154</v>
      </c>
    </row>
  </sheetData>
  <sheetProtection/>
  <printOptions/>
  <pageMargins left="1.5" right="0" top="0.85" bottom="0.75" header="0" footer="0"/>
  <pageSetup fitToHeight="0" horizontalDpi="300" verticalDpi="300" orientation="landscape" paperSize="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BENGUET STATE UNIVERSITY</dc:creator>
  <cp:keywords/>
  <dc:description/>
  <cp:lastModifiedBy>veron</cp:lastModifiedBy>
  <cp:lastPrinted>2014-01-14T18:59:29Z</cp:lastPrinted>
  <dcterms:created xsi:type="dcterms:W3CDTF">1999-04-21T06:00:31Z</dcterms:created>
  <dcterms:modified xsi:type="dcterms:W3CDTF">2014-01-14T19:04:22Z</dcterms:modified>
  <cp:category/>
  <cp:version/>
  <cp:contentType/>
  <cp:contentStatus/>
  <cp:revision>1</cp:revision>
</cp:coreProperties>
</file>