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95" windowWidth="23895" windowHeight="9090" activeTab="1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54" i="2" l="1"/>
  <c r="E43" i="1"/>
  <c r="F43" i="1"/>
  <c r="G49" i="2" l="1"/>
  <c r="F52" i="2"/>
  <c r="E55" i="2"/>
  <c r="E52" i="2"/>
  <c r="G50" i="1"/>
  <c r="G49" i="1"/>
  <c r="G48" i="1"/>
  <c r="G43" i="1"/>
  <c r="F55" i="1"/>
  <c r="F52" i="1"/>
  <c r="F50" i="1"/>
  <c r="F49" i="1"/>
  <c r="F48" i="1"/>
  <c r="E55" i="1"/>
  <c r="E50" i="1"/>
  <c r="E49" i="1"/>
  <c r="E48" i="1"/>
  <c r="E50" i="2" l="1"/>
  <c r="E46" i="2"/>
  <c r="F64" i="2" l="1"/>
  <c r="E52" i="1"/>
  <c r="E74" i="1"/>
  <c r="E82" i="1"/>
  <c r="E79" i="1"/>
  <c r="E78" i="1"/>
  <c r="G60" i="2"/>
  <c r="G52" i="2"/>
  <c r="F65" i="2"/>
  <c r="E65" i="2"/>
  <c r="E81" i="1"/>
  <c r="E80" i="1"/>
  <c r="E44" i="1"/>
  <c r="E75" i="1" s="1"/>
  <c r="F50" i="2"/>
  <c r="F46" i="2"/>
  <c r="C52" i="2" l="1"/>
  <c r="H81" i="2"/>
  <c r="G81" i="2"/>
  <c r="F81" i="2"/>
  <c r="E81" i="2"/>
  <c r="G31" i="2"/>
  <c r="F31" i="2"/>
  <c r="E31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1" i="2"/>
  <c r="C50" i="2"/>
  <c r="C49" i="2"/>
  <c r="C48" i="2"/>
  <c r="C47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F74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F86" i="1"/>
  <c r="F85" i="1"/>
  <c r="F84" i="1"/>
  <c r="F83" i="1"/>
  <c r="F82" i="1"/>
  <c r="F81" i="1"/>
  <c r="F80" i="1"/>
  <c r="F79" i="1"/>
  <c r="F78" i="1"/>
  <c r="F77" i="1"/>
  <c r="F76" i="1"/>
  <c r="F75" i="1"/>
  <c r="E86" i="1"/>
  <c r="E85" i="1"/>
  <c r="E84" i="1"/>
  <c r="E83" i="1"/>
  <c r="E77" i="1"/>
  <c r="E76" i="1"/>
  <c r="H56" i="1"/>
  <c r="G56" i="1"/>
  <c r="E56" i="1"/>
  <c r="D55" i="1"/>
  <c r="D54" i="1"/>
  <c r="D53" i="1"/>
  <c r="D52" i="1"/>
  <c r="D51" i="1"/>
  <c r="D50" i="1"/>
  <c r="D49" i="1"/>
  <c r="D48" i="1"/>
  <c r="D47" i="1"/>
  <c r="D46" i="1"/>
  <c r="D45" i="1"/>
  <c r="D44" i="1"/>
  <c r="H67" i="2"/>
  <c r="G67" i="2"/>
  <c r="F67" i="2"/>
  <c r="E67" i="2"/>
  <c r="C10" i="2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H78" i="1"/>
  <c r="H82" i="2"/>
  <c r="G82" i="2"/>
  <c r="F82" i="2"/>
  <c r="E82" i="2"/>
  <c r="H31" i="2"/>
  <c r="C46" i="2"/>
  <c r="C81" i="2" l="1"/>
  <c r="D43" i="1"/>
  <c r="F56" i="1"/>
  <c r="C82" i="2"/>
  <c r="D78" i="1"/>
  <c r="H98" i="2"/>
  <c r="G98" i="2"/>
  <c r="F98" i="2"/>
  <c r="E98" i="2"/>
  <c r="C98" i="2" l="1"/>
  <c r="F85" i="2"/>
  <c r="D84" i="1"/>
  <c r="H78" i="3"/>
  <c r="G78" i="3"/>
  <c r="F78" i="3"/>
  <c r="E78" i="3"/>
  <c r="H77" i="3"/>
  <c r="G77" i="3"/>
  <c r="F77" i="3"/>
  <c r="E77" i="3"/>
  <c r="C45" i="3"/>
  <c r="C44" i="3"/>
  <c r="C11" i="3"/>
  <c r="H93" i="3"/>
  <c r="H63" i="3"/>
  <c r="H28" i="3"/>
  <c r="G28" i="3"/>
  <c r="F28" i="3"/>
  <c r="E28" i="3"/>
  <c r="C26" i="3"/>
  <c r="C25" i="3"/>
  <c r="C23" i="3"/>
  <c r="C21" i="3"/>
  <c r="C20" i="3"/>
  <c r="C19" i="3"/>
  <c r="C18" i="3"/>
  <c r="C17" i="3"/>
  <c r="C16" i="3"/>
  <c r="C14" i="3"/>
  <c r="C12" i="3"/>
  <c r="C10" i="3"/>
  <c r="G90" i="2"/>
  <c r="H100" i="2"/>
  <c r="G100" i="2"/>
  <c r="F100" i="2"/>
  <c r="E100" i="2"/>
  <c r="H99" i="2"/>
  <c r="G99" i="2"/>
  <c r="F99" i="2"/>
  <c r="E99" i="2"/>
  <c r="H97" i="2"/>
  <c r="G97" i="2"/>
  <c r="F97" i="2"/>
  <c r="E97" i="2"/>
  <c r="H96" i="2"/>
  <c r="G96" i="2"/>
  <c r="F96" i="2"/>
  <c r="E96" i="2"/>
  <c r="H95" i="2"/>
  <c r="G95" i="2"/>
  <c r="F95" i="2"/>
  <c r="E95" i="2"/>
  <c r="H94" i="2"/>
  <c r="G94" i="2"/>
  <c r="F94" i="2"/>
  <c r="E94" i="2"/>
  <c r="H93" i="2"/>
  <c r="G93" i="2"/>
  <c r="F93" i="2"/>
  <c r="E93" i="2"/>
  <c r="H92" i="2"/>
  <c r="G92" i="2"/>
  <c r="F92" i="2"/>
  <c r="E92" i="2"/>
  <c r="H91" i="2"/>
  <c r="G91" i="2"/>
  <c r="F91" i="2"/>
  <c r="E91" i="2"/>
  <c r="H90" i="2"/>
  <c r="F90" i="2"/>
  <c r="E90" i="2"/>
  <c r="H89" i="2"/>
  <c r="G89" i="2"/>
  <c r="F89" i="2"/>
  <c r="E89" i="2"/>
  <c r="H88" i="2"/>
  <c r="G88" i="2"/>
  <c r="F88" i="2"/>
  <c r="E88" i="2"/>
  <c r="H87" i="2"/>
  <c r="G87" i="2"/>
  <c r="F87" i="2"/>
  <c r="E87" i="2"/>
  <c r="H86" i="2"/>
  <c r="G86" i="2"/>
  <c r="F86" i="2"/>
  <c r="E86" i="2"/>
  <c r="H85" i="2"/>
  <c r="G85" i="2"/>
  <c r="E85" i="2"/>
  <c r="H84" i="2"/>
  <c r="G84" i="2"/>
  <c r="F84" i="2"/>
  <c r="E84" i="2"/>
  <c r="H83" i="2"/>
  <c r="G83" i="2"/>
  <c r="F83" i="2"/>
  <c r="E83" i="2"/>
  <c r="H86" i="1"/>
  <c r="H85" i="1"/>
  <c r="H83" i="1"/>
  <c r="H82" i="1"/>
  <c r="H81" i="1"/>
  <c r="H80" i="1"/>
  <c r="H79" i="1"/>
  <c r="H77" i="1"/>
  <c r="H76" i="1"/>
  <c r="H75" i="1"/>
  <c r="H74" i="1"/>
  <c r="H28" i="1"/>
  <c r="H88" i="1" s="1"/>
  <c r="G28" i="1"/>
  <c r="G88" i="1" s="1"/>
  <c r="F28" i="1"/>
  <c r="F88" i="1" s="1"/>
  <c r="E28" i="1"/>
  <c r="E88" i="1" s="1"/>
  <c r="H102" i="2" l="1"/>
  <c r="F102" i="2"/>
  <c r="G102" i="2"/>
  <c r="E102" i="2"/>
  <c r="C31" i="2"/>
  <c r="C96" i="2"/>
  <c r="C77" i="3"/>
  <c r="C78" i="3"/>
  <c r="D80" i="1"/>
  <c r="C97" i="2"/>
  <c r="C95" i="2"/>
  <c r="C91" i="2"/>
  <c r="D28" i="1"/>
  <c r="D76" i="1"/>
  <c r="D79" i="1"/>
  <c r="D81" i="1"/>
  <c r="D85" i="1"/>
  <c r="D86" i="1"/>
  <c r="D77" i="1"/>
  <c r="D82" i="1"/>
  <c r="C89" i="2"/>
  <c r="C85" i="2"/>
  <c r="C84" i="2"/>
  <c r="C86" i="2"/>
  <c r="C88" i="2"/>
  <c r="C28" i="3"/>
  <c r="F93" i="3"/>
  <c r="G93" i="3"/>
  <c r="F63" i="3"/>
  <c r="E63" i="3"/>
  <c r="G63" i="3"/>
  <c r="D74" i="1"/>
  <c r="C93" i="2"/>
  <c r="D83" i="1"/>
  <c r="C90" i="2"/>
  <c r="C92" i="2"/>
  <c r="C99" i="2"/>
  <c r="C100" i="2"/>
  <c r="D75" i="1"/>
  <c r="C87" i="2"/>
  <c r="C94" i="2"/>
  <c r="C83" i="2"/>
  <c r="D56" i="1"/>
  <c r="D88" i="1" s="1"/>
  <c r="C67" i="2" l="1"/>
  <c r="C102" i="2"/>
  <c r="C93" i="3"/>
  <c r="C63" i="3"/>
  <c r="E93" i="3"/>
</calcChain>
</file>

<file path=xl/sharedStrings.xml><?xml version="1.0" encoding="utf-8"?>
<sst xmlns="http://schemas.openxmlformats.org/spreadsheetml/2006/main" count="259" uniqueCount="69">
  <si>
    <t>PERSONAL SERVICES</t>
  </si>
  <si>
    <t>BAKERY</t>
  </si>
  <si>
    <t>POULTRY</t>
  </si>
  <si>
    <t>ACCOUNT TITLE</t>
  </si>
  <si>
    <t>CODE</t>
  </si>
  <si>
    <t>ALLOTMENT</t>
  </si>
  <si>
    <t>REVOLVING FUND 161</t>
  </si>
  <si>
    <t>FOOD PROC</t>
  </si>
  <si>
    <t>CENTER</t>
  </si>
  <si>
    <t>TOTAL</t>
  </si>
  <si>
    <t>OBLIGATIONS</t>
  </si>
  <si>
    <t>BALANCES</t>
  </si>
  <si>
    <t>MAINTENANCE AND OTHER OPERATING EXPENSES</t>
  </si>
  <si>
    <t xml:space="preserve">              ESTRELLITA M. DACLAN</t>
  </si>
  <si>
    <t>Approved:</t>
  </si>
  <si>
    <t>Volume III of Internal Operating Budget</t>
  </si>
  <si>
    <t>Benguet State University</t>
  </si>
  <si>
    <t>La Trinidad, Benguet</t>
  </si>
  <si>
    <t xml:space="preserve">       Statement of Allotment, Obligation and Balances </t>
  </si>
  <si>
    <t xml:space="preserve">Salaries </t>
  </si>
  <si>
    <t>Salaries Emergency</t>
  </si>
  <si>
    <t>Representation Allowance</t>
  </si>
  <si>
    <t>Transportation Allowance</t>
  </si>
  <si>
    <t>Overtime and Night Pay</t>
  </si>
  <si>
    <t>Cash Gift</t>
  </si>
  <si>
    <t>Year End Bonus</t>
  </si>
  <si>
    <t>Pag-ibig Contribution</t>
  </si>
  <si>
    <t>Philhealth Contribution</t>
  </si>
  <si>
    <t>SSS Contribution</t>
  </si>
  <si>
    <t>Legal Holidays Pay</t>
  </si>
  <si>
    <t>CATTLE/</t>
  </si>
  <si>
    <t>GOAT</t>
  </si>
  <si>
    <t>Office Supplies</t>
  </si>
  <si>
    <t>Accountable Forms Supply</t>
  </si>
  <si>
    <t>Animal/Zoological Supplies</t>
  </si>
  <si>
    <t>Gasoline, Oil, Lubricants</t>
  </si>
  <si>
    <t>Agricultural Expense Supply</t>
  </si>
  <si>
    <t>Other Supplies Expense</t>
  </si>
  <si>
    <t>Water Expense</t>
  </si>
  <si>
    <t>Electricity Expense</t>
  </si>
  <si>
    <t>Telephone Expense-Landline</t>
  </si>
  <si>
    <t>Telephone Expense-Mobile</t>
  </si>
  <si>
    <t>Advertising Expense</t>
  </si>
  <si>
    <t>Printing &amp; Binding</t>
  </si>
  <si>
    <t>Rent Expense</t>
  </si>
  <si>
    <t>Transportation &amp; Delivery Expense</t>
  </si>
  <si>
    <t>Repair and Maintenance-Machineries</t>
  </si>
  <si>
    <t>Repair and Maintenance-Building</t>
  </si>
  <si>
    <t>Fidelity Bond Premium</t>
  </si>
  <si>
    <t>Other Maintenance &amp; Oper. Expense</t>
  </si>
  <si>
    <t xml:space="preserve">             Certified Correct:</t>
  </si>
  <si>
    <t>CAPITAL OUTLAY</t>
  </si>
  <si>
    <t>Office Equipment</t>
  </si>
  <si>
    <t>Machineries</t>
  </si>
  <si>
    <t>Repair and Maintenance-Motor Veh</t>
  </si>
  <si>
    <t>Terminal  Pay</t>
  </si>
  <si>
    <t xml:space="preserve">          Supervising Administrative Officer</t>
  </si>
  <si>
    <t xml:space="preserve">                             Budget Office</t>
  </si>
  <si>
    <t xml:space="preserve">   BEN D. LADILAD</t>
  </si>
  <si>
    <t xml:space="preserve">             President</t>
  </si>
  <si>
    <t>Clothing/Uniform Allowance</t>
  </si>
  <si>
    <t>Travelling Expenses</t>
  </si>
  <si>
    <t xml:space="preserve">   MARY JOY S. RAPUSO</t>
  </si>
  <si>
    <t xml:space="preserve">                    Finance</t>
  </si>
  <si>
    <t>/veron</t>
  </si>
  <si>
    <t xml:space="preserve">   Chief Administrative Officer</t>
  </si>
  <si>
    <t>Recommending Approval:</t>
  </si>
  <si>
    <t>AS OF DECEMBER 31, 2013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</si>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</sst>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 JULIAN"/>
    </font>
    <font>
      <b/>
      <sz val="11"/>
      <color theme="1"/>
      <name val="Arial Black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 JULIAN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AR JULIAN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 JULIAN"/>
    </font>
    <font>
      <b/>
      <sz val="11"/>
      <name val="Arial Black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i/>
      <sz val="8"/>
      <name val="Arial"/>
      <family val="2"/>
    </font>
    <font>
      <i/>
      <sz val="8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color rgb="FF002060"/>
      <name val="Arial"/>
      <family val="2"/>
    </font>
    <font>
      <b/>
      <sz val="9"/>
      <color rgb="FF002060"/>
      <name val="Arial"/>
      <family val="2"/>
    </font>
    <font>
      <b/>
      <sz val="9"/>
      <color rgb="FFC00000"/>
      <name val="Arial"/>
      <family val="2"/>
    </font>
    <font>
      <sz val="9"/>
      <color rgb="FFC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006100"/>
      <name val="Arial"/>
      <family val="2"/>
    </font>
    <font>
      <b/>
      <sz val="10"/>
      <color rgb="FF0061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5" fillId="2" borderId="0" applyNumberFormat="0" applyBorder="0" applyAlignment="0" applyProtection="0"/>
  </cellStyleXfs>
  <cellXfs count="13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5" fillId="0" borderId="10" xfId="0" applyFont="1" applyBorder="1"/>
    <xf numFmtId="0" fontId="5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0" xfId="0" applyFont="1"/>
    <xf numFmtId="0" fontId="5" fillId="0" borderId="0" xfId="0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12" fillId="0" borderId="0" xfId="0" applyFont="1"/>
    <xf numFmtId="0" fontId="12" fillId="0" borderId="0" xfId="0" quotePrefix="1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5" fillId="0" borderId="11" xfId="0" applyFont="1" applyBorder="1" applyAlignment="1">
      <alignment horizontal="center"/>
    </xf>
    <xf numFmtId="0" fontId="15" fillId="0" borderId="7" xfId="0" applyFont="1" applyBorder="1"/>
    <xf numFmtId="0" fontId="15" fillId="0" borderId="8" xfId="0" applyFont="1" applyBorder="1"/>
    <xf numFmtId="0" fontId="15" fillId="0" borderId="10" xfId="0" applyFont="1" applyBorder="1"/>
    <xf numFmtId="0" fontId="15" fillId="0" borderId="11" xfId="0" applyFont="1" applyBorder="1"/>
    <xf numFmtId="0" fontId="15" fillId="0" borderId="5" xfId="0" applyFont="1" applyBorder="1"/>
    <xf numFmtId="43" fontId="16" fillId="0" borderId="1" xfId="1" applyFont="1" applyBorder="1"/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0" fontId="11" fillId="0" borderId="12" xfId="0" applyFont="1" applyBorder="1"/>
    <xf numFmtId="0" fontId="17" fillId="0" borderId="0" xfId="0" applyFont="1" applyBorder="1"/>
    <xf numFmtId="0" fontId="6" fillId="0" borderId="0" xfId="0" applyFont="1" applyBorder="1"/>
    <xf numFmtId="43" fontId="6" fillId="0" borderId="0" xfId="0" applyNumberFormat="1" applyFont="1" applyBorder="1"/>
    <xf numFmtId="43" fontId="6" fillId="0" borderId="0" xfId="1" applyFont="1" applyBorder="1"/>
    <xf numFmtId="43" fontId="16" fillId="0" borderId="1" xfId="0" applyNumberFormat="1" applyFont="1" applyBorder="1"/>
    <xf numFmtId="43" fontId="16" fillId="0" borderId="8" xfId="1" applyFont="1" applyBorder="1"/>
    <xf numFmtId="43" fontId="16" fillId="0" borderId="8" xfId="0" applyNumberFormat="1" applyFont="1" applyBorder="1"/>
    <xf numFmtId="0" fontId="18" fillId="0" borderId="13" xfId="0" applyFont="1" applyBorder="1"/>
    <xf numFmtId="0" fontId="19" fillId="0" borderId="0" xfId="0" applyFont="1" applyBorder="1"/>
    <xf numFmtId="0" fontId="18" fillId="0" borderId="0" xfId="0" applyFont="1" applyBorder="1"/>
    <xf numFmtId="0" fontId="18" fillId="0" borderId="12" xfId="0" applyFont="1" applyBorder="1"/>
    <xf numFmtId="0" fontId="20" fillId="0" borderId="13" xfId="0" applyFont="1" applyFill="1" applyBorder="1"/>
    <xf numFmtId="0" fontId="21" fillId="0" borderId="0" xfId="0" applyFont="1" applyBorder="1"/>
    <xf numFmtId="43" fontId="0" fillId="0" borderId="0" xfId="0" applyNumberFormat="1"/>
    <xf numFmtId="0" fontId="22" fillId="0" borderId="1" xfId="0" applyFont="1" applyBorder="1"/>
    <xf numFmtId="43" fontId="22" fillId="0" borderId="1" xfId="1" applyFont="1" applyBorder="1"/>
    <xf numFmtId="0" fontId="23" fillId="0" borderId="13" xfId="0" applyFont="1" applyFill="1" applyBorder="1"/>
    <xf numFmtId="0" fontId="24" fillId="0" borderId="0" xfId="0" applyFont="1" applyBorder="1"/>
    <xf numFmtId="43" fontId="24" fillId="0" borderId="0" xfId="0" applyNumberFormat="1" applyFont="1" applyBorder="1"/>
    <xf numFmtId="43" fontId="24" fillId="0" borderId="12" xfId="0" applyNumberFormat="1" applyFont="1" applyBorder="1"/>
    <xf numFmtId="0" fontId="24" fillId="0" borderId="0" xfId="0" applyFont="1"/>
    <xf numFmtId="0" fontId="5" fillId="0" borderId="4" xfId="0" applyFont="1" applyBorder="1" applyAlignment="1">
      <alignment horizontal="center"/>
    </xf>
    <xf numFmtId="0" fontId="26" fillId="0" borderId="5" xfId="0" applyFont="1" applyBorder="1"/>
    <xf numFmtId="0" fontId="27" fillId="0" borderId="1" xfId="0" applyFont="1" applyBorder="1" applyAlignment="1">
      <alignment horizontal="center"/>
    </xf>
    <xf numFmtId="43" fontId="28" fillId="0" borderId="1" xfId="0" applyNumberFormat="1" applyFont="1" applyBorder="1"/>
    <xf numFmtId="43" fontId="28" fillId="0" borderId="1" xfId="1" applyFont="1" applyBorder="1"/>
    <xf numFmtId="43" fontId="28" fillId="0" borderId="8" xfId="1" applyFont="1" applyBorder="1"/>
    <xf numFmtId="43" fontId="16" fillId="0" borderId="23" xfId="0" applyNumberFormat="1" applyFont="1" applyBorder="1"/>
    <xf numFmtId="43" fontId="16" fillId="0" borderId="23" xfId="1" applyFont="1" applyBorder="1"/>
    <xf numFmtId="0" fontId="16" fillId="0" borderId="5" xfId="0" applyFont="1" applyBorder="1"/>
    <xf numFmtId="43" fontId="16" fillId="0" borderId="6" xfId="1" applyFont="1" applyBorder="1"/>
    <xf numFmtId="0" fontId="27" fillId="0" borderId="5" xfId="0" applyFont="1" applyBorder="1"/>
    <xf numFmtId="0" fontId="26" fillId="0" borderId="1" xfId="0" applyFont="1" applyBorder="1"/>
    <xf numFmtId="0" fontId="26" fillId="0" borderId="1" xfId="0" applyFont="1" applyBorder="1" applyAlignment="1">
      <alignment horizontal="center"/>
    </xf>
    <xf numFmtId="43" fontId="15" fillId="0" borderId="1" xfId="0" applyNumberFormat="1" applyFont="1" applyBorder="1"/>
    <xf numFmtId="43" fontId="15" fillId="0" borderId="1" xfId="1" applyFont="1" applyBorder="1"/>
    <xf numFmtId="0" fontId="15" fillId="0" borderId="1" xfId="0" applyFont="1" applyBorder="1"/>
    <xf numFmtId="43" fontId="15" fillId="0" borderId="23" xfId="0" applyNumberFormat="1" applyFont="1" applyBorder="1"/>
    <xf numFmtId="43" fontId="15" fillId="0" borderId="23" xfId="1" applyFont="1" applyBorder="1"/>
    <xf numFmtId="0" fontId="15" fillId="0" borderId="17" xfId="0" applyFont="1" applyBorder="1"/>
    <xf numFmtId="0" fontId="15" fillId="0" borderId="18" xfId="0" applyFont="1" applyBorder="1"/>
    <xf numFmtId="0" fontId="22" fillId="0" borderId="2" xfId="0" applyFont="1" applyBorder="1"/>
    <xf numFmtId="0" fontId="22" fillId="0" borderId="3" xfId="0" applyFont="1" applyBorder="1"/>
    <xf numFmtId="0" fontId="22" fillId="0" borderId="3" xfId="0" applyFont="1" applyBorder="1" applyAlignment="1">
      <alignment horizontal="center"/>
    </xf>
    <xf numFmtId="0" fontId="22" fillId="0" borderId="5" xfId="0" applyFont="1" applyBorder="1"/>
    <xf numFmtId="0" fontId="22" fillId="0" borderId="8" xfId="0" applyFont="1" applyBorder="1"/>
    <xf numFmtId="0" fontId="20" fillId="0" borderId="5" xfId="0" applyFont="1" applyBorder="1"/>
    <xf numFmtId="0" fontId="20" fillId="0" borderId="1" xfId="0" applyFont="1" applyBorder="1"/>
    <xf numFmtId="0" fontId="20" fillId="0" borderId="7" xfId="0" applyFont="1" applyBorder="1"/>
    <xf numFmtId="0" fontId="20" fillId="0" borderId="8" xfId="0" applyFont="1" applyBorder="1"/>
    <xf numFmtId="0" fontId="22" fillId="0" borderId="10" xfId="0" applyFont="1" applyBorder="1"/>
    <xf numFmtId="0" fontId="22" fillId="0" borderId="11" xfId="0" applyFont="1" applyBorder="1"/>
    <xf numFmtId="0" fontId="22" fillId="0" borderId="11" xfId="0" applyFont="1" applyBorder="1" applyAlignment="1">
      <alignment horizontal="center"/>
    </xf>
    <xf numFmtId="0" fontId="27" fillId="0" borderId="10" xfId="0" applyFont="1" applyBorder="1"/>
    <xf numFmtId="0" fontId="27" fillId="0" borderId="11" xfId="0" applyFont="1" applyBorder="1" applyAlignment="1">
      <alignment horizontal="center"/>
    </xf>
    <xf numFmtId="0" fontId="16" fillId="0" borderId="11" xfId="0" applyFont="1" applyBorder="1"/>
    <xf numFmtId="0" fontId="16" fillId="0" borderId="11" xfId="0" applyFont="1" applyBorder="1" applyAlignment="1">
      <alignment horizontal="center"/>
    </xf>
    <xf numFmtId="0" fontId="16" fillId="0" borderId="7" xfId="0" applyFont="1" applyBorder="1"/>
    <xf numFmtId="0" fontId="16" fillId="0" borderId="8" xfId="0" applyFont="1" applyBorder="1"/>
    <xf numFmtId="0" fontId="29" fillId="0" borderId="1" xfId="0" applyFont="1" applyBorder="1"/>
    <xf numFmtId="43" fontId="29" fillId="0" borderId="1" xfId="1" applyFont="1" applyBorder="1"/>
    <xf numFmtId="43" fontId="22" fillId="0" borderId="6" xfId="1" applyFont="1" applyBorder="1"/>
    <xf numFmtId="43" fontId="16" fillId="0" borderId="9" xfId="1" applyFont="1" applyBorder="1"/>
    <xf numFmtId="43" fontId="12" fillId="0" borderId="1" xfId="0" applyNumberFormat="1" applyFont="1" applyBorder="1"/>
    <xf numFmtId="43" fontId="12" fillId="0" borderId="1" xfId="1" applyFont="1" applyBorder="1"/>
    <xf numFmtId="43" fontId="12" fillId="0" borderId="8" xfId="1" applyFont="1" applyBorder="1"/>
    <xf numFmtId="43" fontId="12" fillId="0" borderId="22" xfId="0" applyNumberFormat="1" applyFont="1" applyBorder="1"/>
    <xf numFmtId="43" fontId="12" fillId="0" borderId="22" xfId="1" applyFont="1" applyBorder="1"/>
    <xf numFmtId="43" fontId="30" fillId="0" borderId="1" xfId="0" applyNumberFormat="1" applyFont="1" applyBorder="1"/>
    <xf numFmtId="0" fontId="31" fillId="0" borderId="11" xfId="0" applyFont="1" applyBorder="1"/>
    <xf numFmtId="43" fontId="30" fillId="0" borderId="11" xfId="1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43" fontId="30" fillId="0" borderId="1" xfId="1" applyFont="1" applyBorder="1"/>
    <xf numFmtId="0" fontId="31" fillId="0" borderId="1" xfId="0" applyFont="1" applyBorder="1"/>
    <xf numFmtId="43" fontId="31" fillId="0" borderId="1" xfId="1" applyFont="1" applyBorder="1"/>
    <xf numFmtId="43" fontId="30" fillId="0" borderId="23" xfId="0" applyNumberFormat="1" applyFont="1" applyBorder="1"/>
    <xf numFmtId="0" fontId="32" fillId="2" borderId="19" xfId="2" applyFont="1" applyBorder="1" applyAlignment="1">
      <alignment horizontal="center" vertical="center"/>
    </xf>
    <xf numFmtId="0" fontId="32" fillId="2" borderId="20" xfId="2" applyFont="1" applyBorder="1" applyAlignment="1">
      <alignment horizontal="center"/>
    </xf>
    <xf numFmtId="0" fontId="2" fillId="0" borderId="0" xfId="0" applyFont="1"/>
    <xf numFmtId="0" fontId="32" fillId="2" borderId="15" xfId="2" applyFont="1" applyBorder="1"/>
    <xf numFmtId="0" fontId="32" fillId="2" borderId="21" xfId="2" applyFont="1" applyBorder="1" applyAlignment="1">
      <alignment horizontal="center"/>
    </xf>
    <xf numFmtId="0" fontId="33" fillId="2" borderId="20" xfId="2" applyFont="1" applyBorder="1"/>
    <xf numFmtId="0" fontId="33" fillId="2" borderId="20" xfId="2" applyFont="1" applyBorder="1" applyAlignment="1">
      <alignment horizontal="center"/>
    </xf>
    <xf numFmtId="0" fontId="33" fillId="2" borderId="21" xfId="2" applyFont="1" applyBorder="1"/>
    <xf numFmtId="0" fontId="33" fillId="2" borderId="21" xfId="2" applyFont="1" applyBorder="1" applyAlignment="1">
      <alignment horizontal="center"/>
    </xf>
    <xf numFmtId="0" fontId="33" fillId="2" borderId="20" xfId="2" applyFont="1" applyBorder="1" applyAlignment="1">
      <alignment horizontal="center" wrapText="1"/>
    </xf>
    <xf numFmtId="0" fontId="33" fillId="2" borderId="21" xfId="2" applyFont="1" applyBorder="1" applyAlignment="1">
      <alignment horizontal="center" wrapText="1"/>
    </xf>
    <xf numFmtId="43" fontId="30" fillId="0" borderId="8" xfId="0" applyNumberFormat="1" applyFont="1" applyBorder="1"/>
    <xf numFmtId="43" fontId="30" fillId="0" borderId="8" xfId="1" applyFont="1" applyBorder="1"/>
    <xf numFmtId="0" fontId="12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3" fillId="2" borderId="20" xfId="2" applyFont="1" applyBorder="1" applyAlignment="1">
      <alignment horizontal="center" vertical="center"/>
    </xf>
    <xf numFmtId="0" fontId="33" fillId="2" borderId="21" xfId="2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2" fillId="2" borderId="20" xfId="2" applyFont="1" applyBorder="1" applyAlignment="1">
      <alignment horizontal="center" vertical="center"/>
    </xf>
    <xf numFmtId="0" fontId="32" fillId="2" borderId="21" xfId="2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8" fillId="0" borderId="0" xfId="0" applyFont="1" applyBorder="1" applyAlignment="1"/>
    <xf numFmtId="0" fontId="0" fillId="0" borderId="0" xfId="0" applyBorder="1" applyAlignment="1">
      <alignment horizontal="left"/>
    </xf>
  </cellXfs>
  <cellStyles count="3">
    <cellStyle name="Comma" xfId="1" builtinId="3"/>
    <cellStyle name="Good" xfId="2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opLeftCell="A19" workbookViewId="0">
      <selection activeCell="G43" sqref="G43"/>
    </sheetView>
  </sheetViews>
  <sheetFormatPr defaultRowHeight="15"/>
  <cols>
    <col min="1" max="1" width="29.7109375" customWidth="1"/>
    <col min="2" max="2" width="0.5703125" hidden="1" customWidth="1"/>
    <col min="3" max="3" width="5.7109375" customWidth="1"/>
    <col min="4" max="8" width="16.140625" customWidth="1"/>
  </cols>
  <sheetData>
    <row r="1" spans="1:8">
      <c r="A1" s="13" t="s">
        <v>15</v>
      </c>
    </row>
    <row r="2" spans="1:8">
      <c r="A2" s="121" t="s">
        <v>16</v>
      </c>
      <c r="B2" s="121"/>
      <c r="C2" s="121"/>
      <c r="D2" s="121"/>
      <c r="E2" s="121"/>
      <c r="F2" s="121"/>
    </row>
    <row r="3" spans="1:8">
      <c r="A3" s="122" t="s">
        <v>17</v>
      </c>
      <c r="B3" s="121"/>
      <c r="C3" s="121"/>
      <c r="D3" s="121"/>
      <c r="E3" s="121"/>
      <c r="F3" s="121"/>
    </row>
    <row r="4" spans="1:8">
      <c r="A4" s="14"/>
      <c r="B4" s="15"/>
      <c r="C4" s="15"/>
      <c r="D4" s="15"/>
      <c r="E4" s="15"/>
      <c r="F4" s="15"/>
    </row>
    <row r="5" spans="1:8" ht="18.75">
      <c r="A5" s="123" t="s">
        <v>18</v>
      </c>
      <c r="B5" s="123"/>
      <c r="C5" s="123"/>
      <c r="D5" s="123"/>
      <c r="E5" s="123"/>
      <c r="F5" s="123"/>
      <c r="G5" s="123"/>
      <c r="H5" s="123"/>
    </row>
    <row r="6" spans="1:8">
      <c r="A6" s="124" t="s">
        <v>0</v>
      </c>
      <c r="B6" s="124"/>
      <c r="C6" s="124"/>
      <c r="D6" s="124"/>
      <c r="E6" s="124"/>
      <c r="F6" s="124"/>
      <c r="G6" s="124"/>
      <c r="H6" s="124"/>
    </row>
    <row r="7" spans="1:8">
      <c r="A7" s="124" t="s">
        <v>5</v>
      </c>
      <c r="B7" s="124"/>
      <c r="C7" s="124"/>
      <c r="D7" s="124"/>
      <c r="E7" s="124"/>
      <c r="F7" s="124"/>
      <c r="G7" s="124"/>
      <c r="H7" s="124"/>
    </row>
    <row r="8" spans="1:8">
      <c r="A8" s="124" t="s">
        <v>6</v>
      </c>
      <c r="B8" s="124"/>
      <c r="C8" s="124"/>
      <c r="D8" s="124"/>
      <c r="E8" s="124"/>
      <c r="F8" s="124"/>
      <c r="G8" s="124"/>
      <c r="H8" s="124"/>
    </row>
    <row r="9" spans="1:8" s="4" customFormat="1" ht="16.5" customHeight="1">
      <c r="A9" s="127" t="s">
        <v>67</v>
      </c>
      <c r="B9" s="127"/>
      <c r="C9" s="127"/>
      <c r="D9" s="127"/>
      <c r="E9" s="127"/>
      <c r="F9" s="127"/>
      <c r="G9" s="127"/>
      <c r="H9" s="127"/>
    </row>
    <row r="10" spans="1:8" ht="15.75" thickBot="1">
      <c r="A10" s="2"/>
      <c r="B10" s="1"/>
      <c r="C10" s="1"/>
      <c r="D10" s="1"/>
      <c r="E10" s="1"/>
      <c r="F10" s="1"/>
      <c r="G10" s="1"/>
      <c r="H10" s="1"/>
    </row>
    <row r="11" spans="1:8" s="110" customFormat="1">
      <c r="A11" s="125" t="s">
        <v>3</v>
      </c>
      <c r="B11" s="113" t="s">
        <v>4</v>
      </c>
      <c r="C11" s="125" t="s">
        <v>4</v>
      </c>
      <c r="D11" s="125" t="s">
        <v>9</v>
      </c>
      <c r="E11" s="125" t="s">
        <v>1</v>
      </c>
      <c r="F11" s="117" t="s">
        <v>7</v>
      </c>
      <c r="G11" s="125" t="s">
        <v>2</v>
      </c>
      <c r="H11" s="117" t="s">
        <v>30</v>
      </c>
    </row>
    <row r="12" spans="1:8" s="110" customFormat="1" ht="15.75" thickBot="1">
      <c r="A12" s="126"/>
      <c r="B12" s="115"/>
      <c r="C12" s="126"/>
      <c r="D12" s="126"/>
      <c r="E12" s="126"/>
      <c r="F12" s="118" t="s">
        <v>8</v>
      </c>
      <c r="G12" s="126"/>
      <c r="H12" s="118" t="s">
        <v>31</v>
      </c>
    </row>
    <row r="13" spans="1:8" ht="3" customHeight="1">
      <c r="A13" s="25"/>
      <c r="B13" s="26"/>
      <c r="C13" s="26"/>
      <c r="D13" s="26"/>
      <c r="E13" s="22"/>
      <c r="F13" s="22"/>
      <c r="G13" s="22"/>
      <c r="H13" s="22"/>
    </row>
    <row r="14" spans="1:8" ht="18" customHeight="1">
      <c r="A14" s="54" t="s">
        <v>19</v>
      </c>
      <c r="B14" s="64"/>
      <c r="C14" s="65">
        <v>706</v>
      </c>
      <c r="D14" s="66">
        <f>SUM(E14:H14)</f>
        <v>2384170.56</v>
      </c>
      <c r="E14" s="67">
        <v>1069200</v>
      </c>
      <c r="F14" s="67">
        <v>962280</v>
      </c>
      <c r="G14" s="67">
        <v>352690.56</v>
      </c>
      <c r="H14" s="67"/>
    </row>
    <row r="15" spans="1:8" ht="18" customHeight="1">
      <c r="A15" s="54" t="s">
        <v>20</v>
      </c>
      <c r="B15" s="64"/>
      <c r="C15" s="65">
        <v>707</v>
      </c>
      <c r="D15" s="66">
        <f t="shared" ref="D15:D26" si="0">SUM(E15:H15)</f>
        <v>122000</v>
      </c>
      <c r="E15" s="67">
        <v>36000</v>
      </c>
      <c r="F15" s="67">
        <v>36000</v>
      </c>
      <c r="G15" s="67">
        <v>50000</v>
      </c>
      <c r="H15" s="67"/>
    </row>
    <row r="16" spans="1:8" ht="18" customHeight="1">
      <c r="A16" s="54" t="s">
        <v>21</v>
      </c>
      <c r="B16" s="64"/>
      <c r="C16" s="65">
        <v>713</v>
      </c>
      <c r="D16" s="66">
        <f t="shared" si="0"/>
        <v>0</v>
      </c>
      <c r="E16" s="67"/>
      <c r="F16" s="67"/>
      <c r="G16" s="67"/>
      <c r="H16" s="67"/>
    </row>
    <row r="17" spans="1:8" ht="18" customHeight="1">
      <c r="A17" s="54" t="s">
        <v>22</v>
      </c>
      <c r="B17" s="64"/>
      <c r="C17" s="65">
        <v>714</v>
      </c>
      <c r="D17" s="66">
        <f t="shared" si="0"/>
        <v>0</v>
      </c>
      <c r="E17" s="67"/>
      <c r="F17" s="67"/>
      <c r="G17" s="67"/>
      <c r="H17" s="67"/>
    </row>
    <row r="18" spans="1:8" ht="18" customHeight="1">
      <c r="A18" s="54" t="s">
        <v>60</v>
      </c>
      <c r="B18" s="64"/>
      <c r="C18" s="65">
        <v>715</v>
      </c>
      <c r="D18" s="66">
        <f t="shared" si="0"/>
        <v>32000</v>
      </c>
      <c r="E18" s="67">
        <v>11000</v>
      </c>
      <c r="F18" s="67">
        <v>9000</v>
      </c>
      <c r="G18" s="67">
        <v>12000</v>
      </c>
      <c r="H18" s="67"/>
    </row>
    <row r="19" spans="1:8" ht="18" customHeight="1">
      <c r="A19" s="54" t="s">
        <v>23</v>
      </c>
      <c r="B19" s="64"/>
      <c r="C19" s="65">
        <v>723</v>
      </c>
      <c r="D19" s="66">
        <f t="shared" si="0"/>
        <v>262000</v>
      </c>
      <c r="E19" s="67">
        <v>50000</v>
      </c>
      <c r="F19" s="67">
        <v>72000</v>
      </c>
      <c r="G19" s="67">
        <v>140000</v>
      </c>
      <c r="H19" s="67"/>
    </row>
    <row r="20" spans="1:8" ht="18" customHeight="1">
      <c r="A20" s="54" t="s">
        <v>24</v>
      </c>
      <c r="B20" s="64"/>
      <c r="C20" s="65">
        <v>724</v>
      </c>
      <c r="D20" s="66">
        <f t="shared" si="0"/>
        <v>123440</v>
      </c>
      <c r="E20" s="67">
        <v>55940</v>
      </c>
      <c r="F20" s="67">
        <v>52500</v>
      </c>
      <c r="G20" s="67">
        <v>15000</v>
      </c>
      <c r="H20" s="67"/>
    </row>
    <row r="21" spans="1:8" ht="18" customHeight="1">
      <c r="A21" s="54" t="s">
        <v>25</v>
      </c>
      <c r="B21" s="64"/>
      <c r="C21" s="65">
        <v>725</v>
      </c>
      <c r="D21" s="66">
        <f t="shared" si="0"/>
        <v>216299.88</v>
      </c>
      <c r="E21" s="67">
        <v>105610</v>
      </c>
      <c r="F21" s="67">
        <v>81299</v>
      </c>
      <c r="G21" s="67">
        <v>29390.880000000001</v>
      </c>
      <c r="H21" s="67"/>
    </row>
    <row r="22" spans="1:8" ht="18" customHeight="1">
      <c r="A22" s="54" t="s">
        <v>26</v>
      </c>
      <c r="B22" s="64"/>
      <c r="C22" s="65">
        <v>732</v>
      </c>
      <c r="D22" s="66">
        <f t="shared" si="0"/>
        <v>28514</v>
      </c>
      <c r="E22" s="67">
        <v>13425</v>
      </c>
      <c r="F22" s="67">
        <v>11225</v>
      </c>
      <c r="G22" s="67">
        <v>3864</v>
      </c>
      <c r="H22" s="67"/>
    </row>
    <row r="23" spans="1:8" ht="18" customHeight="1">
      <c r="A23" s="54" t="s">
        <v>27</v>
      </c>
      <c r="B23" s="64"/>
      <c r="C23" s="65">
        <v>733</v>
      </c>
      <c r="D23" s="66">
        <f t="shared" si="0"/>
        <v>19514</v>
      </c>
      <c r="E23" s="67">
        <v>10725</v>
      </c>
      <c r="F23" s="67">
        <v>4925</v>
      </c>
      <c r="G23" s="67">
        <v>3864</v>
      </c>
      <c r="H23" s="67"/>
    </row>
    <row r="24" spans="1:8" ht="18" customHeight="1">
      <c r="A24" s="54" t="s">
        <v>55</v>
      </c>
      <c r="B24" s="64"/>
      <c r="C24" s="65">
        <v>742</v>
      </c>
      <c r="D24" s="66">
        <f t="shared" si="0"/>
        <v>0</v>
      </c>
      <c r="E24" s="67"/>
      <c r="F24" s="67"/>
      <c r="G24" s="67"/>
      <c r="H24" s="67"/>
    </row>
    <row r="25" spans="1:8" ht="18" customHeight="1">
      <c r="A25" s="54" t="s">
        <v>28</v>
      </c>
      <c r="B25" s="64"/>
      <c r="C25" s="65">
        <v>749</v>
      </c>
      <c r="D25" s="66">
        <f t="shared" si="0"/>
        <v>0</v>
      </c>
      <c r="E25" s="67"/>
      <c r="F25" s="67"/>
      <c r="G25" s="67"/>
      <c r="H25" s="67"/>
    </row>
    <row r="26" spans="1:8" ht="18" customHeight="1">
      <c r="A26" s="54" t="s">
        <v>29</v>
      </c>
      <c r="B26" s="64"/>
      <c r="C26" s="65">
        <v>749</v>
      </c>
      <c r="D26" s="66">
        <f t="shared" si="0"/>
        <v>371908.163</v>
      </c>
      <c r="E26" s="67">
        <v>126489.303</v>
      </c>
      <c r="F26" s="67">
        <v>102600</v>
      </c>
      <c r="G26" s="67">
        <v>142818.85999999999</v>
      </c>
      <c r="H26" s="67"/>
    </row>
    <row r="27" spans="1:8" ht="2.25" customHeight="1">
      <c r="A27" s="27"/>
      <c r="B27" s="68"/>
      <c r="C27" s="68"/>
      <c r="D27" s="68"/>
      <c r="E27" s="67"/>
      <c r="F27" s="67"/>
      <c r="G27" s="67"/>
      <c r="H27" s="67"/>
    </row>
    <row r="28" spans="1:8" ht="15.75" thickBot="1">
      <c r="A28" s="23" t="s">
        <v>9</v>
      </c>
      <c r="B28" s="24"/>
      <c r="C28" s="24"/>
      <c r="D28" s="69">
        <f>SUM(E28:H28)</f>
        <v>3559846.6030000001</v>
      </c>
      <c r="E28" s="70">
        <f>SUM(E14:E26)</f>
        <v>1478389.3030000001</v>
      </c>
      <c r="F28" s="70">
        <f>SUM(F14:F26)</f>
        <v>1331829</v>
      </c>
      <c r="G28" s="70">
        <f>SUM(G14:G26)</f>
        <v>749628.3</v>
      </c>
      <c r="H28" s="70">
        <f>SUM(H14:H26)</f>
        <v>0</v>
      </c>
    </row>
    <row r="30" spans="1:8">
      <c r="A30" s="124"/>
      <c r="B30" s="124"/>
      <c r="C30" s="124"/>
      <c r="D30" s="124"/>
      <c r="E30" s="124"/>
      <c r="F30" s="124"/>
      <c r="G30" s="124"/>
      <c r="H30" s="124"/>
    </row>
    <row r="31" spans="1:8">
      <c r="A31" s="3"/>
      <c r="B31" s="3"/>
      <c r="C31" s="3"/>
      <c r="D31" s="3"/>
      <c r="E31" s="3"/>
      <c r="F31" s="3"/>
      <c r="G31" s="3"/>
      <c r="H31" s="3"/>
    </row>
    <row r="32" spans="1:8">
      <c r="A32" s="3"/>
      <c r="B32" s="3"/>
      <c r="C32" s="3"/>
      <c r="D32" s="3"/>
      <c r="E32" s="3"/>
      <c r="F32" s="3"/>
      <c r="G32" s="3"/>
      <c r="H32" s="3"/>
    </row>
    <row r="33" spans="1:8">
      <c r="A33" s="3"/>
      <c r="B33" s="3"/>
      <c r="C33" s="3"/>
      <c r="D33" s="3"/>
      <c r="E33" s="3"/>
      <c r="F33" s="3"/>
      <c r="G33" s="3"/>
      <c r="H33" s="3"/>
    </row>
    <row r="34" spans="1:8">
      <c r="A34" s="3"/>
      <c r="B34" s="3"/>
      <c r="C34" s="3"/>
      <c r="D34" s="3"/>
      <c r="E34" s="3"/>
      <c r="F34" s="3"/>
      <c r="G34" s="3"/>
      <c r="H34" s="3"/>
    </row>
    <row r="35" spans="1:8" ht="18.75">
      <c r="A35" s="123" t="s">
        <v>18</v>
      </c>
      <c r="B35" s="123"/>
      <c r="C35" s="123"/>
      <c r="D35" s="123"/>
      <c r="E35" s="123"/>
      <c r="F35" s="123"/>
      <c r="G35" s="123"/>
      <c r="H35" s="123"/>
    </row>
    <row r="36" spans="1:8">
      <c r="A36" s="124" t="s">
        <v>0</v>
      </c>
      <c r="B36" s="124"/>
      <c r="C36" s="124"/>
      <c r="D36" s="124"/>
      <c r="E36" s="124"/>
      <c r="F36" s="124"/>
      <c r="G36" s="124"/>
      <c r="H36" s="124"/>
    </row>
    <row r="37" spans="1:8">
      <c r="A37" s="124" t="s">
        <v>6</v>
      </c>
      <c r="B37" s="124"/>
      <c r="C37" s="124"/>
      <c r="D37" s="124"/>
      <c r="E37" s="124"/>
      <c r="F37" s="124"/>
      <c r="G37" s="124"/>
      <c r="H37" s="124"/>
    </row>
    <row r="38" spans="1:8">
      <c r="A38" s="124" t="s">
        <v>10</v>
      </c>
      <c r="B38" s="124"/>
      <c r="C38" s="124"/>
      <c r="D38" s="124"/>
      <c r="E38" s="124"/>
      <c r="F38" s="124"/>
      <c r="G38" s="124"/>
      <c r="H38" s="124"/>
    </row>
    <row r="39" spans="1:8" ht="17.25" customHeight="1">
      <c r="A39" s="127" t="s">
        <v>67</v>
      </c>
      <c r="B39" s="127"/>
      <c r="C39" s="127"/>
      <c r="D39" s="127"/>
      <c r="E39" s="127"/>
      <c r="F39" s="127"/>
      <c r="G39" s="127"/>
      <c r="H39" s="127"/>
    </row>
    <row r="40" spans="1:8" ht="15.75" thickBot="1">
      <c r="A40" s="3"/>
      <c r="B40" s="3"/>
      <c r="C40" s="3"/>
      <c r="D40" s="3"/>
      <c r="E40" s="3"/>
      <c r="F40" s="3"/>
      <c r="G40" s="3"/>
      <c r="H40" s="3"/>
    </row>
    <row r="41" spans="1:8" s="110" customFormat="1">
      <c r="A41" s="125" t="s">
        <v>3</v>
      </c>
      <c r="B41" s="113" t="s">
        <v>4</v>
      </c>
      <c r="C41" s="125" t="s">
        <v>4</v>
      </c>
      <c r="D41" s="125" t="s">
        <v>9</v>
      </c>
      <c r="E41" s="125" t="s">
        <v>1</v>
      </c>
      <c r="F41" s="114" t="s">
        <v>7</v>
      </c>
      <c r="G41" s="125" t="s">
        <v>2</v>
      </c>
      <c r="H41" s="114" t="s">
        <v>30</v>
      </c>
    </row>
    <row r="42" spans="1:8" s="110" customFormat="1" ht="15.75" thickBot="1">
      <c r="A42" s="126"/>
      <c r="B42" s="115"/>
      <c r="C42" s="126"/>
      <c r="D42" s="126"/>
      <c r="E42" s="126"/>
      <c r="F42" s="116" t="s">
        <v>8</v>
      </c>
      <c r="G42" s="126"/>
      <c r="H42" s="116" t="s">
        <v>31</v>
      </c>
    </row>
    <row r="43" spans="1:8" ht="18" customHeight="1">
      <c r="A43" s="54" t="s">
        <v>19</v>
      </c>
      <c r="B43" s="64"/>
      <c r="C43" s="65">
        <v>706</v>
      </c>
      <c r="D43" s="95">
        <f>SUM(E43:H43)</f>
        <v>1704905</v>
      </c>
      <c r="E43" s="96">
        <f>92592.5+96409+70020+41590+79672.5+71037.5+85762.5+66540+41725+74940+69000+30225</f>
        <v>819514</v>
      </c>
      <c r="F43" s="96">
        <f>101362+29832+52434+88490+58418+54850+58259+61508+105522+76149+74974+6000+23793</f>
        <v>791591</v>
      </c>
      <c r="G43" s="96">
        <f>17500+8400+15750+8400+3850+7700+16450+15750</f>
        <v>93800</v>
      </c>
      <c r="H43" s="96"/>
    </row>
    <row r="44" spans="1:8" ht="18" customHeight="1">
      <c r="A44" s="54" t="s">
        <v>20</v>
      </c>
      <c r="B44" s="64"/>
      <c r="C44" s="65">
        <v>707</v>
      </c>
      <c r="D44" s="95">
        <f t="shared" ref="D44:D55" si="1">SUM(E44:H44)</f>
        <v>7900</v>
      </c>
      <c r="E44" s="96">
        <f>3920+980+3000</f>
        <v>7900</v>
      </c>
      <c r="F44" s="96"/>
      <c r="G44" s="96"/>
      <c r="H44" s="96"/>
    </row>
    <row r="45" spans="1:8" ht="18" customHeight="1">
      <c r="A45" s="54" t="s">
        <v>21</v>
      </c>
      <c r="B45" s="64"/>
      <c r="C45" s="65">
        <v>713</v>
      </c>
      <c r="D45" s="95">
        <f t="shared" si="1"/>
        <v>0</v>
      </c>
      <c r="E45" s="96"/>
      <c r="F45" s="96"/>
      <c r="G45" s="96"/>
      <c r="H45" s="96"/>
    </row>
    <row r="46" spans="1:8" ht="18" customHeight="1">
      <c r="A46" s="54" t="s">
        <v>22</v>
      </c>
      <c r="B46" s="64"/>
      <c r="C46" s="65">
        <v>714</v>
      </c>
      <c r="D46" s="95">
        <f t="shared" si="1"/>
        <v>0</v>
      </c>
      <c r="E46" s="96"/>
      <c r="F46" s="96"/>
      <c r="G46" s="96"/>
      <c r="H46" s="96"/>
    </row>
    <row r="47" spans="1:8" ht="18" customHeight="1">
      <c r="A47" s="54" t="s">
        <v>60</v>
      </c>
      <c r="B47" s="64"/>
      <c r="C47" s="65">
        <v>715</v>
      </c>
      <c r="D47" s="95">
        <f t="shared" si="1"/>
        <v>0</v>
      </c>
      <c r="E47" s="96"/>
      <c r="F47" s="96"/>
      <c r="G47" s="96"/>
      <c r="H47" s="96"/>
    </row>
    <row r="48" spans="1:8" ht="18" customHeight="1">
      <c r="A48" s="54" t="s">
        <v>23</v>
      </c>
      <c r="B48" s="64"/>
      <c r="C48" s="65">
        <v>723</v>
      </c>
      <c r="D48" s="95">
        <f t="shared" si="1"/>
        <v>209844.97</v>
      </c>
      <c r="E48" s="96">
        <f>1715.63+6840+21610</f>
        <v>30165.63</v>
      </c>
      <c r="F48" s="96">
        <f>13686.75+17767</f>
        <v>31453.75</v>
      </c>
      <c r="G48" s="96">
        <f>32880+65760+21920+27665.59</f>
        <v>148225.59</v>
      </c>
      <c r="H48" s="96"/>
    </row>
    <row r="49" spans="1:8" ht="18" customHeight="1">
      <c r="A49" s="54" t="s">
        <v>24</v>
      </c>
      <c r="B49" s="64"/>
      <c r="C49" s="65">
        <v>724</v>
      </c>
      <c r="D49" s="95">
        <f t="shared" si="1"/>
        <v>87500</v>
      </c>
      <c r="E49" s="96">
        <f>25000+25000</f>
        <v>50000</v>
      </c>
      <c r="F49" s="96">
        <f>22500+10000</f>
        <v>32500</v>
      </c>
      <c r="G49" s="96">
        <f>2500+2500</f>
        <v>5000</v>
      </c>
      <c r="H49" s="96"/>
    </row>
    <row r="50" spans="1:8" ht="18" customHeight="1">
      <c r="A50" s="54" t="s">
        <v>25</v>
      </c>
      <c r="B50" s="64"/>
      <c r="C50" s="65">
        <v>725</v>
      </c>
      <c r="D50" s="95">
        <f t="shared" si="1"/>
        <v>145415.82999999999</v>
      </c>
      <c r="E50" s="96">
        <f>34177.92+37078.33</f>
        <v>71256.25</v>
      </c>
      <c r="F50" s="96">
        <f>30718.34+35624.58</f>
        <v>66342.92</v>
      </c>
      <c r="G50" s="96">
        <f>4170.83+3645.83</f>
        <v>7816.66</v>
      </c>
      <c r="H50" s="96"/>
    </row>
    <row r="51" spans="1:8" ht="18" customHeight="1">
      <c r="A51" s="54" t="s">
        <v>26</v>
      </c>
      <c r="B51" s="64"/>
      <c r="C51" s="65">
        <v>732</v>
      </c>
      <c r="D51" s="95">
        <f t="shared" si="1"/>
        <v>0</v>
      </c>
      <c r="E51" s="96"/>
      <c r="F51" s="96"/>
      <c r="G51" s="96"/>
      <c r="H51" s="96"/>
    </row>
    <row r="52" spans="1:8" ht="18" customHeight="1">
      <c r="A52" s="54" t="s">
        <v>27</v>
      </c>
      <c r="B52" s="64"/>
      <c r="C52" s="65">
        <v>733</v>
      </c>
      <c r="D52" s="95">
        <f t="shared" si="1"/>
        <v>15475</v>
      </c>
      <c r="E52" s="96">
        <f>1987.5+1987.5+2137.5</f>
        <v>6112.5</v>
      </c>
      <c r="F52" s="96">
        <f>2137.5+1250+550+1250+1250+475+1225+612.5+612.5</f>
        <v>9362.5</v>
      </c>
      <c r="G52" s="96"/>
      <c r="H52" s="96"/>
    </row>
    <row r="53" spans="1:8" ht="18" customHeight="1">
      <c r="A53" s="54" t="s">
        <v>55</v>
      </c>
      <c r="B53" s="64"/>
      <c r="C53" s="65">
        <v>742</v>
      </c>
      <c r="D53" s="95">
        <f t="shared" si="1"/>
        <v>0</v>
      </c>
      <c r="E53" s="96"/>
      <c r="F53" s="96"/>
      <c r="G53" s="96"/>
      <c r="H53" s="96"/>
    </row>
    <row r="54" spans="1:8" ht="18" customHeight="1">
      <c r="A54" s="54" t="s">
        <v>28</v>
      </c>
      <c r="B54" s="64"/>
      <c r="C54" s="65">
        <v>749</v>
      </c>
      <c r="D54" s="95">
        <f t="shared" si="1"/>
        <v>0</v>
      </c>
      <c r="E54" s="96"/>
      <c r="F54" s="96"/>
      <c r="G54" s="96"/>
      <c r="H54" s="96"/>
    </row>
    <row r="55" spans="1:8" ht="18" customHeight="1" thickBot="1">
      <c r="A55" s="54" t="s">
        <v>29</v>
      </c>
      <c r="B55" s="64"/>
      <c r="C55" s="65">
        <v>749</v>
      </c>
      <c r="D55" s="95">
        <f t="shared" si="1"/>
        <v>35412</v>
      </c>
      <c r="E55" s="97">
        <f>9670+6840</f>
        <v>16510</v>
      </c>
      <c r="F55" s="97">
        <f>10892+8010</f>
        <v>18902</v>
      </c>
      <c r="G55" s="97"/>
      <c r="H55" s="97"/>
    </row>
    <row r="56" spans="1:8" ht="18" customHeight="1" thickBot="1">
      <c r="A56" s="71" t="s">
        <v>9</v>
      </c>
      <c r="B56" s="72"/>
      <c r="C56" s="72"/>
      <c r="D56" s="98">
        <f>SUM(E56:H56)</f>
        <v>2206452.7999999998</v>
      </c>
      <c r="E56" s="99">
        <f>SUM(E43:E55)</f>
        <v>1001458.38</v>
      </c>
      <c r="F56" s="99">
        <f t="shared" ref="F56:H56" si="2">SUM(F43:F55)</f>
        <v>950152.17</v>
      </c>
      <c r="G56" s="99">
        <f t="shared" si="2"/>
        <v>254842.25</v>
      </c>
      <c r="H56" s="99">
        <f t="shared" si="2"/>
        <v>0</v>
      </c>
    </row>
    <row r="57" spans="1:8">
      <c r="A57" s="8"/>
      <c r="B57" s="8"/>
      <c r="C57" s="8"/>
      <c r="D57" s="8"/>
      <c r="E57" s="8"/>
      <c r="F57" s="8"/>
      <c r="G57" s="8"/>
      <c r="H57" s="8"/>
    </row>
    <row r="58" spans="1:8">
      <c r="A58" s="8"/>
      <c r="B58" s="8"/>
      <c r="C58" s="8"/>
      <c r="D58" s="8"/>
      <c r="E58" s="8"/>
      <c r="F58" s="8"/>
      <c r="G58" s="8"/>
      <c r="H58" s="8"/>
    </row>
    <row r="59" spans="1:8">
      <c r="A59" s="8"/>
      <c r="B59" s="8"/>
      <c r="C59" s="8"/>
      <c r="D59" s="8"/>
      <c r="E59" s="8"/>
      <c r="F59" s="8"/>
      <c r="G59" s="8"/>
      <c r="H59" s="8"/>
    </row>
    <row r="60" spans="1:8">
      <c r="A60" s="8"/>
      <c r="B60" s="8"/>
      <c r="C60" s="8"/>
      <c r="D60" s="8"/>
      <c r="E60" s="8"/>
      <c r="F60" s="8"/>
      <c r="G60" s="8"/>
      <c r="H60" s="8"/>
    </row>
    <row r="61" spans="1:8">
      <c r="A61" s="8"/>
      <c r="B61" s="8"/>
      <c r="C61" s="8"/>
      <c r="D61" s="8"/>
      <c r="E61" s="8"/>
      <c r="F61" s="8"/>
      <c r="G61" s="8"/>
      <c r="H61" s="8"/>
    </row>
    <row r="62" spans="1:8">
      <c r="A62" s="8"/>
      <c r="B62" s="8"/>
      <c r="C62" s="8"/>
      <c r="D62" s="8"/>
      <c r="E62" s="8"/>
      <c r="F62" s="8"/>
      <c r="G62" s="8"/>
      <c r="H62" s="8"/>
    </row>
    <row r="63" spans="1:8">
      <c r="A63" s="8"/>
      <c r="B63" s="8"/>
      <c r="C63" s="8"/>
      <c r="D63" s="8"/>
      <c r="E63" s="8"/>
      <c r="F63" s="8"/>
      <c r="G63" s="8"/>
      <c r="H63" s="8"/>
    </row>
    <row r="64" spans="1:8">
      <c r="A64" s="8"/>
      <c r="B64" s="8"/>
      <c r="C64" s="8"/>
      <c r="D64" s="8"/>
      <c r="E64" s="8"/>
      <c r="F64" s="8"/>
      <c r="G64" s="8"/>
      <c r="H64" s="8"/>
    </row>
    <row r="65" spans="1:8">
      <c r="A65" s="8"/>
      <c r="B65" s="8"/>
      <c r="C65" s="8"/>
      <c r="D65" s="8"/>
      <c r="E65" s="8"/>
      <c r="F65" s="8"/>
      <c r="G65" s="8"/>
      <c r="H65" s="8"/>
    </row>
    <row r="66" spans="1:8" ht="20.100000000000001" customHeight="1">
      <c r="A66" s="123" t="s">
        <v>18</v>
      </c>
      <c r="B66" s="123"/>
      <c r="C66" s="123"/>
      <c r="D66" s="123"/>
      <c r="E66" s="123"/>
      <c r="F66" s="123"/>
      <c r="G66" s="123"/>
      <c r="H66" s="123"/>
    </row>
    <row r="67" spans="1:8" ht="20.100000000000001" customHeight="1">
      <c r="A67" s="124" t="s">
        <v>0</v>
      </c>
      <c r="B67" s="124"/>
      <c r="C67" s="124"/>
      <c r="D67" s="124"/>
      <c r="E67" s="124"/>
      <c r="F67" s="124"/>
      <c r="G67" s="124"/>
      <c r="H67" s="124"/>
    </row>
    <row r="68" spans="1:8" ht="20.100000000000001" customHeight="1">
      <c r="A68" s="124" t="s">
        <v>6</v>
      </c>
      <c r="B68" s="124"/>
      <c r="C68" s="124"/>
      <c r="D68" s="124"/>
      <c r="E68" s="124"/>
      <c r="F68" s="124"/>
      <c r="G68" s="124"/>
      <c r="H68" s="124"/>
    </row>
    <row r="69" spans="1:8" ht="20.100000000000001" customHeight="1">
      <c r="A69" s="128" t="s">
        <v>11</v>
      </c>
      <c r="B69" s="128"/>
      <c r="C69" s="128"/>
      <c r="D69" s="128"/>
      <c r="E69" s="128"/>
      <c r="F69" s="128"/>
      <c r="G69" s="128"/>
      <c r="H69" s="128"/>
    </row>
    <row r="70" spans="1:8" ht="20.100000000000001" customHeight="1">
      <c r="A70" s="127" t="s">
        <v>67</v>
      </c>
      <c r="B70" s="127"/>
      <c r="C70" s="127"/>
      <c r="D70" s="127"/>
      <c r="E70" s="127"/>
      <c r="F70" s="127"/>
      <c r="G70" s="127"/>
      <c r="H70" s="127"/>
    </row>
    <row r="71" spans="1:8" ht="15.75" thickBot="1">
      <c r="A71" s="9"/>
      <c r="B71" s="9"/>
      <c r="C71" s="9"/>
      <c r="D71" s="9"/>
      <c r="E71" s="9"/>
      <c r="F71" s="9"/>
      <c r="G71" s="9"/>
      <c r="H71" s="9"/>
    </row>
    <row r="72" spans="1:8" s="110" customFormat="1">
      <c r="A72" s="125" t="s">
        <v>3</v>
      </c>
      <c r="B72" s="113" t="s">
        <v>4</v>
      </c>
      <c r="C72" s="125" t="s">
        <v>4</v>
      </c>
      <c r="D72" s="125" t="s">
        <v>9</v>
      </c>
      <c r="E72" s="125" t="s">
        <v>1</v>
      </c>
      <c r="F72" s="114" t="s">
        <v>7</v>
      </c>
      <c r="G72" s="125" t="s">
        <v>2</v>
      </c>
      <c r="H72" s="114" t="s">
        <v>30</v>
      </c>
    </row>
    <row r="73" spans="1:8" s="110" customFormat="1" ht="15.75" thickBot="1">
      <c r="A73" s="126"/>
      <c r="B73" s="115"/>
      <c r="C73" s="126"/>
      <c r="D73" s="126"/>
      <c r="E73" s="126"/>
      <c r="F73" s="116" t="s">
        <v>8</v>
      </c>
      <c r="G73" s="126"/>
      <c r="H73" s="116" t="s">
        <v>31</v>
      </c>
    </row>
    <row r="74" spans="1:8" ht="17.25" customHeight="1">
      <c r="A74" s="54" t="s">
        <v>19</v>
      </c>
      <c r="B74" s="64"/>
      <c r="C74" s="65">
        <v>706</v>
      </c>
      <c r="D74" s="66">
        <f t="shared" ref="D74:D86" si="3">SUM(E74:H74)</f>
        <v>679265.56</v>
      </c>
      <c r="E74" s="67">
        <f>+E14-E43</f>
        <v>249686</v>
      </c>
      <c r="F74" s="67">
        <f t="shared" ref="E74:H78" si="4">+F14-F43</f>
        <v>170689</v>
      </c>
      <c r="G74" s="67">
        <f t="shared" si="4"/>
        <v>258890.56</v>
      </c>
      <c r="H74" s="67">
        <f t="shared" si="4"/>
        <v>0</v>
      </c>
    </row>
    <row r="75" spans="1:8" ht="18.75" customHeight="1">
      <c r="A75" s="54" t="s">
        <v>20</v>
      </c>
      <c r="B75" s="64"/>
      <c r="C75" s="65">
        <v>707</v>
      </c>
      <c r="D75" s="66">
        <f t="shared" si="3"/>
        <v>114100</v>
      </c>
      <c r="E75" s="67">
        <f>+E15-E44</f>
        <v>28100</v>
      </c>
      <c r="F75" s="67">
        <f t="shared" si="4"/>
        <v>36000</v>
      </c>
      <c r="G75" s="67">
        <f t="shared" si="4"/>
        <v>50000</v>
      </c>
      <c r="H75" s="67">
        <f t="shared" si="4"/>
        <v>0</v>
      </c>
    </row>
    <row r="76" spans="1:8" ht="19.5" customHeight="1">
      <c r="A76" s="54" t="s">
        <v>21</v>
      </c>
      <c r="B76" s="64"/>
      <c r="C76" s="65">
        <v>713</v>
      </c>
      <c r="D76" s="66">
        <f t="shared" si="3"/>
        <v>0</v>
      </c>
      <c r="E76" s="67">
        <f t="shared" si="4"/>
        <v>0</v>
      </c>
      <c r="F76" s="67">
        <f t="shared" si="4"/>
        <v>0</v>
      </c>
      <c r="G76" s="67">
        <f t="shared" si="4"/>
        <v>0</v>
      </c>
      <c r="H76" s="67">
        <f t="shared" si="4"/>
        <v>0</v>
      </c>
    </row>
    <row r="77" spans="1:8" ht="18" customHeight="1">
      <c r="A77" s="54" t="s">
        <v>22</v>
      </c>
      <c r="B77" s="64"/>
      <c r="C77" s="65">
        <v>714</v>
      </c>
      <c r="D77" s="66">
        <f t="shared" si="3"/>
        <v>0</v>
      </c>
      <c r="E77" s="67">
        <f t="shared" si="4"/>
        <v>0</v>
      </c>
      <c r="F77" s="67">
        <f t="shared" si="4"/>
        <v>0</v>
      </c>
      <c r="G77" s="67">
        <f t="shared" si="4"/>
        <v>0</v>
      </c>
      <c r="H77" s="67">
        <f t="shared" si="4"/>
        <v>0</v>
      </c>
    </row>
    <row r="78" spans="1:8" ht="18" customHeight="1">
      <c r="A78" s="54" t="s">
        <v>60</v>
      </c>
      <c r="B78" s="64"/>
      <c r="C78" s="65">
        <v>715</v>
      </c>
      <c r="D78" s="66">
        <f t="shared" si="3"/>
        <v>32000</v>
      </c>
      <c r="E78" s="67">
        <f>+E18-E47</f>
        <v>11000</v>
      </c>
      <c r="F78" s="67">
        <f t="shared" si="4"/>
        <v>9000</v>
      </c>
      <c r="G78" s="67">
        <f t="shared" si="4"/>
        <v>12000</v>
      </c>
      <c r="H78" s="67">
        <f t="shared" si="4"/>
        <v>0</v>
      </c>
    </row>
    <row r="79" spans="1:8" ht="19.5" customHeight="1">
      <c r="A79" s="54" t="s">
        <v>23</v>
      </c>
      <c r="B79" s="64"/>
      <c r="C79" s="65">
        <v>723</v>
      </c>
      <c r="D79" s="66">
        <f t="shared" si="3"/>
        <v>52155.03</v>
      </c>
      <c r="E79" s="67">
        <f>+E19-E48</f>
        <v>19834.37</v>
      </c>
      <c r="F79" s="67">
        <f t="shared" ref="E79:G86" si="5">+F19-F48</f>
        <v>40546.25</v>
      </c>
      <c r="G79" s="67">
        <f t="shared" si="5"/>
        <v>-8225.5899999999965</v>
      </c>
      <c r="H79" s="67">
        <f>+H19-H47</f>
        <v>0</v>
      </c>
    </row>
    <row r="80" spans="1:8" ht="19.5" customHeight="1">
      <c r="A80" s="54" t="s">
        <v>24</v>
      </c>
      <c r="B80" s="64"/>
      <c r="C80" s="65">
        <v>724</v>
      </c>
      <c r="D80" s="66">
        <f t="shared" si="3"/>
        <v>35940</v>
      </c>
      <c r="E80" s="67">
        <f>+E20-E49</f>
        <v>5940</v>
      </c>
      <c r="F80" s="67">
        <f t="shared" si="5"/>
        <v>20000</v>
      </c>
      <c r="G80" s="67">
        <f t="shared" si="5"/>
        <v>10000</v>
      </c>
      <c r="H80" s="67">
        <f>+H20-H48</f>
        <v>0</v>
      </c>
    </row>
    <row r="81" spans="1:8" ht="19.5" customHeight="1">
      <c r="A81" s="54" t="s">
        <v>25</v>
      </c>
      <c r="B81" s="64"/>
      <c r="C81" s="65">
        <v>725</v>
      </c>
      <c r="D81" s="66">
        <f t="shared" si="3"/>
        <v>70884.05</v>
      </c>
      <c r="E81" s="67">
        <f>+E21-E50</f>
        <v>34353.75</v>
      </c>
      <c r="F81" s="67">
        <f t="shared" si="5"/>
        <v>14956.080000000002</v>
      </c>
      <c r="G81" s="67">
        <f t="shared" si="5"/>
        <v>21574.22</v>
      </c>
      <c r="H81" s="67">
        <f>+H21-H49</f>
        <v>0</v>
      </c>
    </row>
    <row r="82" spans="1:8" ht="19.5" customHeight="1">
      <c r="A82" s="54" t="s">
        <v>26</v>
      </c>
      <c r="B82" s="64"/>
      <c r="C82" s="65">
        <v>732</v>
      </c>
      <c r="D82" s="66">
        <f t="shared" si="3"/>
        <v>28514</v>
      </c>
      <c r="E82" s="67">
        <f>+E22-E51</f>
        <v>13425</v>
      </c>
      <c r="F82" s="67">
        <f t="shared" si="5"/>
        <v>11225</v>
      </c>
      <c r="G82" s="67">
        <f t="shared" si="5"/>
        <v>3864</v>
      </c>
      <c r="H82" s="67">
        <f>+H22-H50</f>
        <v>0</v>
      </c>
    </row>
    <row r="83" spans="1:8" ht="19.5" customHeight="1">
      <c r="A83" s="54" t="s">
        <v>27</v>
      </c>
      <c r="B83" s="64"/>
      <c r="C83" s="65">
        <v>733</v>
      </c>
      <c r="D83" s="66">
        <f t="shared" si="3"/>
        <v>4039</v>
      </c>
      <c r="E83" s="67">
        <f t="shared" si="5"/>
        <v>4612.5</v>
      </c>
      <c r="F83" s="67">
        <f t="shared" si="5"/>
        <v>-4437.5</v>
      </c>
      <c r="G83" s="67">
        <f t="shared" si="5"/>
        <v>3864</v>
      </c>
      <c r="H83" s="67">
        <f>+H23-H51</f>
        <v>0</v>
      </c>
    </row>
    <row r="84" spans="1:8" ht="19.5" customHeight="1">
      <c r="A84" s="54" t="s">
        <v>55</v>
      </c>
      <c r="B84" s="64"/>
      <c r="C84" s="65">
        <v>742</v>
      </c>
      <c r="D84" s="66">
        <f t="shared" si="3"/>
        <v>0</v>
      </c>
      <c r="E84" s="67">
        <f t="shared" si="5"/>
        <v>0</v>
      </c>
      <c r="F84" s="67">
        <f t="shared" si="5"/>
        <v>0</v>
      </c>
      <c r="G84" s="67">
        <f t="shared" si="5"/>
        <v>0</v>
      </c>
      <c r="H84" s="67"/>
    </row>
    <row r="85" spans="1:8" ht="19.5" customHeight="1">
      <c r="A85" s="54" t="s">
        <v>28</v>
      </c>
      <c r="B85" s="64"/>
      <c r="C85" s="65">
        <v>749</v>
      </c>
      <c r="D85" s="66">
        <f t="shared" si="3"/>
        <v>0</v>
      </c>
      <c r="E85" s="67">
        <f t="shared" si="5"/>
        <v>0</v>
      </c>
      <c r="F85" s="67">
        <f t="shared" si="5"/>
        <v>0</v>
      </c>
      <c r="G85" s="67">
        <f t="shared" si="5"/>
        <v>0</v>
      </c>
      <c r="H85" s="67">
        <f>+H25-H53</f>
        <v>0</v>
      </c>
    </row>
    <row r="86" spans="1:8" ht="19.5" customHeight="1">
      <c r="A86" s="54" t="s">
        <v>29</v>
      </c>
      <c r="B86" s="64"/>
      <c r="C86" s="65">
        <v>749</v>
      </c>
      <c r="D86" s="66">
        <f t="shared" si="3"/>
        <v>336496.163</v>
      </c>
      <c r="E86" s="67">
        <f t="shared" si="5"/>
        <v>109979.303</v>
      </c>
      <c r="F86" s="67">
        <f t="shared" si="5"/>
        <v>83698</v>
      </c>
      <c r="G86" s="67">
        <f t="shared" si="5"/>
        <v>142818.85999999999</v>
      </c>
      <c r="H86" s="67">
        <f>+H26-H54</f>
        <v>0</v>
      </c>
    </row>
    <row r="87" spans="1:8" ht="2.25" customHeight="1">
      <c r="A87" s="78"/>
      <c r="B87" s="79"/>
      <c r="C87" s="79"/>
      <c r="D87" s="68"/>
      <c r="E87" s="67"/>
      <c r="F87" s="67"/>
      <c r="G87" s="67"/>
      <c r="H87" s="67"/>
    </row>
    <row r="88" spans="1:8" ht="19.5" customHeight="1" thickBot="1">
      <c r="A88" s="80" t="s">
        <v>9</v>
      </c>
      <c r="B88" s="81"/>
      <c r="C88" s="81"/>
      <c r="D88" s="69">
        <f>+D28-D56</f>
        <v>1353393.8030000003</v>
      </c>
      <c r="E88" s="69">
        <f>+E28-E56</f>
        <v>476930.92300000007</v>
      </c>
      <c r="F88" s="69">
        <f>+F28-F56</f>
        <v>381676.82999999996</v>
      </c>
      <c r="G88" s="69">
        <f>+G28-G56</f>
        <v>494786.05000000005</v>
      </c>
      <c r="H88" s="69">
        <f>+H28-H56</f>
        <v>0</v>
      </c>
    </row>
    <row r="89" spans="1:8">
      <c r="D89" s="45"/>
    </row>
  </sheetData>
  <mergeCells count="33">
    <mergeCell ref="A72:A73"/>
    <mergeCell ref="C72:C73"/>
    <mergeCell ref="D72:D73"/>
    <mergeCell ref="E72:E73"/>
    <mergeCell ref="G72:G73"/>
    <mergeCell ref="A41:A42"/>
    <mergeCell ref="C41:C42"/>
    <mergeCell ref="D41:D42"/>
    <mergeCell ref="E41:E42"/>
    <mergeCell ref="G41:G42"/>
    <mergeCell ref="A70:H70"/>
    <mergeCell ref="A38:H38"/>
    <mergeCell ref="A39:H39"/>
    <mergeCell ref="A7:H7"/>
    <mergeCell ref="A6:H6"/>
    <mergeCell ref="A8:H8"/>
    <mergeCell ref="A30:H30"/>
    <mergeCell ref="A9:H9"/>
    <mergeCell ref="A69:H69"/>
    <mergeCell ref="A66:H66"/>
    <mergeCell ref="A67:H67"/>
    <mergeCell ref="A68:H68"/>
    <mergeCell ref="A37:H37"/>
    <mergeCell ref="A11:A12"/>
    <mergeCell ref="C11:C12"/>
    <mergeCell ref="D11:D12"/>
    <mergeCell ref="A2:F2"/>
    <mergeCell ref="A3:F3"/>
    <mergeCell ref="A5:H5"/>
    <mergeCell ref="A35:H35"/>
    <mergeCell ref="A36:H36"/>
    <mergeCell ref="E11:E12"/>
    <mergeCell ref="G11:G12"/>
  </mergeCells>
  <pageMargins left="1.5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abSelected="1" topLeftCell="A18" zoomScale="110" zoomScaleNormal="110" workbookViewId="0">
      <selection activeCell="G55" sqref="G55"/>
    </sheetView>
  </sheetViews>
  <sheetFormatPr defaultRowHeight="15"/>
  <cols>
    <col min="1" max="1" width="31.5703125" customWidth="1"/>
    <col min="2" max="2" width="5.140625" customWidth="1"/>
    <col min="3" max="3" width="16.140625" customWidth="1"/>
    <col min="4" max="4" width="0.42578125" hidden="1" customWidth="1"/>
    <col min="5" max="8" width="16.140625" customWidth="1"/>
    <col min="9" max="9" width="10.7109375" customWidth="1"/>
  </cols>
  <sheetData>
    <row r="1" spans="1:8" ht="18">
      <c r="A1" s="129" t="s">
        <v>18</v>
      </c>
      <c r="B1" s="129"/>
      <c r="C1" s="129"/>
      <c r="D1" s="129"/>
      <c r="E1" s="129"/>
      <c r="F1" s="129"/>
      <c r="G1" s="129"/>
      <c r="H1" s="129"/>
    </row>
    <row r="2" spans="1:8" ht="15.75">
      <c r="A2" s="130" t="s">
        <v>6</v>
      </c>
      <c r="B2" s="130"/>
      <c r="C2" s="130"/>
      <c r="D2" s="130"/>
      <c r="E2" s="130"/>
      <c r="F2" s="130"/>
      <c r="G2" s="130"/>
      <c r="H2" s="130"/>
    </row>
    <row r="3" spans="1:8" ht="15.75">
      <c r="A3" s="130" t="s">
        <v>12</v>
      </c>
      <c r="B3" s="130"/>
      <c r="C3" s="130"/>
      <c r="D3" s="130"/>
      <c r="E3" s="130"/>
      <c r="F3" s="130"/>
      <c r="G3" s="130"/>
      <c r="H3" s="130"/>
    </row>
    <row r="4" spans="1:8" ht="15.75">
      <c r="A4" s="131" t="s">
        <v>5</v>
      </c>
      <c r="B4" s="132"/>
      <c r="C4" s="132"/>
      <c r="D4" s="132"/>
      <c r="E4" s="132"/>
      <c r="F4" s="132"/>
      <c r="G4" s="132"/>
      <c r="H4" s="132"/>
    </row>
    <row r="5" spans="1:8">
      <c r="A5" s="127" t="s">
        <v>67</v>
      </c>
      <c r="B5" s="127"/>
      <c r="C5" s="127"/>
      <c r="D5" s="127"/>
      <c r="E5" s="127"/>
      <c r="F5" s="127"/>
      <c r="G5" s="127"/>
      <c r="H5" s="127"/>
    </row>
    <row r="6" spans="1:8" ht="15.75" thickBot="1">
      <c r="A6" s="2"/>
      <c r="B6" s="1"/>
      <c r="C6" s="1"/>
      <c r="D6" s="1"/>
      <c r="E6" s="1"/>
      <c r="F6" s="1"/>
      <c r="G6" s="1"/>
      <c r="H6" s="1"/>
    </row>
    <row r="7" spans="1:8" s="110" customFormat="1">
      <c r="A7" s="133" t="s">
        <v>3</v>
      </c>
      <c r="B7" s="133" t="s">
        <v>4</v>
      </c>
      <c r="C7" s="133" t="s">
        <v>9</v>
      </c>
      <c r="D7" s="108"/>
      <c r="E7" s="133" t="s">
        <v>1</v>
      </c>
      <c r="F7" s="109" t="s">
        <v>7</v>
      </c>
      <c r="G7" s="133" t="s">
        <v>2</v>
      </c>
      <c r="H7" s="109" t="s">
        <v>30</v>
      </c>
    </row>
    <row r="8" spans="1:8" s="110" customFormat="1" ht="15.75" thickBot="1">
      <c r="A8" s="134"/>
      <c r="B8" s="134"/>
      <c r="C8" s="134"/>
      <c r="D8" s="111"/>
      <c r="E8" s="134"/>
      <c r="F8" s="112" t="s">
        <v>8</v>
      </c>
      <c r="G8" s="134"/>
      <c r="H8" s="112" t="s">
        <v>31</v>
      </c>
    </row>
    <row r="9" spans="1:8" ht="3" customHeight="1">
      <c r="A9" s="82"/>
      <c r="B9" s="83"/>
      <c r="C9" s="83"/>
      <c r="D9" s="83"/>
      <c r="E9" s="84"/>
      <c r="F9" s="84"/>
      <c r="G9" s="84"/>
      <c r="H9" s="84"/>
    </row>
    <row r="10" spans="1:8" ht="15" customHeight="1">
      <c r="A10" s="85" t="s">
        <v>61</v>
      </c>
      <c r="B10" s="86">
        <v>751</v>
      </c>
      <c r="C10" s="36">
        <f t="shared" ref="C10:C29" si="0">SUM(E10:H10)</f>
        <v>0</v>
      </c>
      <c r="D10" s="87"/>
      <c r="E10" s="88"/>
      <c r="F10" s="88"/>
      <c r="G10" s="88"/>
      <c r="H10" s="88"/>
    </row>
    <row r="11" spans="1:8">
      <c r="A11" s="63" t="s">
        <v>32</v>
      </c>
      <c r="B11" s="55">
        <v>755</v>
      </c>
      <c r="C11" s="36">
        <f t="shared" si="0"/>
        <v>29000</v>
      </c>
      <c r="D11" s="36"/>
      <c r="E11" s="28">
        <v>12000</v>
      </c>
      <c r="F11" s="28">
        <v>12000</v>
      </c>
      <c r="G11" s="28">
        <v>5000</v>
      </c>
      <c r="H11" s="28"/>
    </row>
    <row r="12" spans="1:8">
      <c r="A12" s="63" t="s">
        <v>33</v>
      </c>
      <c r="B12" s="55">
        <v>756</v>
      </c>
      <c r="C12" s="36">
        <f t="shared" si="0"/>
        <v>14080.21</v>
      </c>
      <c r="D12" s="36"/>
      <c r="E12" s="28">
        <v>4875</v>
      </c>
      <c r="F12" s="28">
        <v>4205.21</v>
      </c>
      <c r="G12" s="28">
        <v>5000</v>
      </c>
      <c r="H12" s="28"/>
    </row>
    <row r="13" spans="1:8">
      <c r="A13" s="63" t="s">
        <v>34</v>
      </c>
      <c r="B13" s="55">
        <v>757</v>
      </c>
      <c r="C13" s="36">
        <f t="shared" si="0"/>
        <v>12847625</v>
      </c>
      <c r="D13" s="36"/>
      <c r="E13" s="28"/>
      <c r="F13" s="28"/>
      <c r="G13" s="28">
        <v>12847625</v>
      </c>
      <c r="H13" s="28"/>
    </row>
    <row r="14" spans="1:8">
      <c r="A14" s="63" t="s">
        <v>35</v>
      </c>
      <c r="B14" s="55">
        <v>761</v>
      </c>
      <c r="C14" s="36">
        <f t="shared" si="0"/>
        <v>53000</v>
      </c>
      <c r="D14" s="36"/>
      <c r="E14" s="28">
        <v>25000</v>
      </c>
      <c r="F14" s="28">
        <v>25000</v>
      </c>
      <c r="G14" s="28">
        <v>3000</v>
      </c>
      <c r="H14" s="28"/>
    </row>
    <row r="15" spans="1:8">
      <c r="A15" s="63" t="s">
        <v>36</v>
      </c>
      <c r="B15" s="55">
        <v>762</v>
      </c>
      <c r="C15" s="36">
        <f t="shared" si="0"/>
        <v>0</v>
      </c>
      <c r="D15" s="36"/>
      <c r="E15" s="28"/>
      <c r="F15" s="28"/>
      <c r="G15" s="28"/>
      <c r="H15" s="28"/>
    </row>
    <row r="16" spans="1:8">
      <c r="A16" s="63" t="s">
        <v>37</v>
      </c>
      <c r="B16" s="55">
        <v>765</v>
      </c>
      <c r="C16" s="36">
        <f t="shared" si="0"/>
        <v>7399240</v>
      </c>
      <c r="D16" s="36"/>
      <c r="E16" s="28">
        <v>3075500</v>
      </c>
      <c r="F16" s="28">
        <v>3925000</v>
      </c>
      <c r="G16" s="28">
        <v>398740</v>
      </c>
      <c r="H16" s="28"/>
    </row>
    <row r="17" spans="1:8">
      <c r="A17" s="63" t="s">
        <v>38</v>
      </c>
      <c r="B17" s="55">
        <v>766</v>
      </c>
      <c r="C17" s="36">
        <f t="shared" si="0"/>
        <v>40056</v>
      </c>
      <c r="D17" s="36"/>
      <c r="E17" s="28">
        <v>11748</v>
      </c>
      <c r="F17" s="28">
        <v>11748</v>
      </c>
      <c r="G17" s="28">
        <v>16560</v>
      </c>
      <c r="H17" s="28"/>
    </row>
    <row r="18" spans="1:8">
      <c r="A18" s="63" t="s">
        <v>39</v>
      </c>
      <c r="B18" s="55">
        <v>767</v>
      </c>
      <c r="C18" s="36">
        <f t="shared" si="0"/>
        <v>238964.31</v>
      </c>
      <c r="D18" s="36"/>
      <c r="E18" s="28">
        <v>66220</v>
      </c>
      <c r="F18" s="28">
        <v>88744.31</v>
      </c>
      <c r="G18" s="28">
        <v>84000</v>
      </c>
      <c r="H18" s="28"/>
    </row>
    <row r="19" spans="1:8">
      <c r="A19" s="63" t="s">
        <v>40</v>
      </c>
      <c r="B19" s="55">
        <v>772</v>
      </c>
      <c r="C19" s="36">
        <f t="shared" si="0"/>
        <v>25585.360000000001</v>
      </c>
      <c r="D19" s="36"/>
      <c r="E19" s="28">
        <v>12585.36</v>
      </c>
      <c r="F19" s="28">
        <v>13000</v>
      </c>
      <c r="G19" s="28"/>
      <c r="H19" s="28"/>
    </row>
    <row r="20" spans="1:8">
      <c r="A20" s="63" t="s">
        <v>41</v>
      </c>
      <c r="B20" s="55">
        <v>773</v>
      </c>
      <c r="C20" s="36">
        <f t="shared" si="0"/>
        <v>10560</v>
      </c>
      <c r="D20" s="36"/>
      <c r="E20" s="28">
        <v>3480</v>
      </c>
      <c r="F20" s="28">
        <v>3480</v>
      </c>
      <c r="G20" s="28">
        <v>3600</v>
      </c>
      <c r="H20" s="28"/>
    </row>
    <row r="21" spans="1:8">
      <c r="A21" s="63" t="s">
        <v>42</v>
      </c>
      <c r="B21" s="55">
        <v>780</v>
      </c>
      <c r="C21" s="36">
        <f t="shared" si="0"/>
        <v>0</v>
      </c>
      <c r="D21" s="36"/>
      <c r="E21" s="28"/>
      <c r="F21" s="28"/>
      <c r="G21" s="28"/>
      <c r="H21" s="28"/>
    </row>
    <row r="22" spans="1:8">
      <c r="A22" s="63" t="s">
        <v>43</v>
      </c>
      <c r="B22" s="55">
        <v>781</v>
      </c>
      <c r="C22" s="36">
        <f t="shared" si="0"/>
        <v>0</v>
      </c>
      <c r="D22" s="36"/>
      <c r="E22" s="28"/>
      <c r="F22" s="28"/>
      <c r="G22" s="28"/>
      <c r="H22" s="28"/>
    </row>
    <row r="23" spans="1:8">
      <c r="A23" s="63" t="s">
        <v>44</v>
      </c>
      <c r="B23" s="55">
        <v>782</v>
      </c>
      <c r="C23" s="36">
        <f t="shared" si="0"/>
        <v>190760</v>
      </c>
      <c r="D23" s="36"/>
      <c r="E23" s="28">
        <v>56760</v>
      </c>
      <c r="F23" s="28">
        <v>84000</v>
      </c>
      <c r="G23" s="28">
        <v>50000</v>
      </c>
      <c r="H23" s="28"/>
    </row>
    <row r="24" spans="1:8">
      <c r="A24" s="63" t="s">
        <v>45</v>
      </c>
      <c r="B24" s="55">
        <v>784</v>
      </c>
      <c r="C24" s="36">
        <f t="shared" si="0"/>
        <v>424000</v>
      </c>
      <c r="D24" s="36"/>
      <c r="E24" s="28">
        <v>15000</v>
      </c>
      <c r="F24" s="28">
        <v>25000</v>
      </c>
      <c r="G24" s="28">
        <v>384000</v>
      </c>
      <c r="H24" s="28"/>
    </row>
    <row r="25" spans="1:8">
      <c r="A25" s="63" t="s">
        <v>47</v>
      </c>
      <c r="B25" s="55">
        <v>815</v>
      </c>
      <c r="C25" s="36">
        <f t="shared" si="0"/>
        <v>325000</v>
      </c>
      <c r="D25" s="36"/>
      <c r="E25" s="28">
        <v>150000</v>
      </c>
      <c r="F25" s="28">
        <v>75000</v>
      </c>
      <c r="G25" s="28">
        <v>100000</v>
      </c>
      <c r="H25" s="28"/>
    </row>
    <row r="26" spans="1:8">
      <c r="A26" s="63" t="s">
        <v>46</v>
      </c>
      <c r="B26" s="55">
        <v>826</v>
      </c>
      <c r="C26" s="36">
        <f t="shared" si="0"/>
        <v>105000</v>
      </c>
      <c r="D26" s="36"/>
      <c r="E26" s="28">
        <v>55000</v>
      </c>
      <c r="F26" s="28">
        <v>50000</v>
      </c>
      <c r="G26" s="28"/>
      <c r="H26" s="28"/>
    </row>
    <row r="27" spans="1:8">
      <c r="A27" s="63" t="s">
        <v>54</v>
      </c>
      <c r="B27" s="55">
        <v>841</v>
      </c>
      <c r="C27" s="36">
        <f t="shared" si="0"/>
        <v>0</v>
      </c>
      <c r="D27" s="36"/>
      <c r="E27" s="28"/>
      <c r="F27" s="28"/>
      <c r="G27" s="28"/>
      <c r="H27" s="28"/>
    </row>
    <row r="28" spans="1:8">
      <c r="A28" s="63" t="s">
        <v>48</v>
      </c>
      <c r="B28" s="55">
        <v>892</v>
      </c>
      <c r="C28" s="36">
        <f t="shared" si="0"/>
        <v>0</v>
      </c>
      <c r="D28" s="36"/>
      <c r="E28" s="28"/>
      <c r="F28" s="28"/>
      <c r="G28" s="28"/>
      <c r="H28" s="28"/>
    </row>
    <row r="29" spans="1:8">
      <c r="A29" s="63" t="s">
        <v>49</v>
      </c>
      <c r="B29" s="55">
        <v>969</v>
      </c>
      <c r="C29" s="36">
        <f t="shared" si="0"/>
        <v>618358.36</v>
      </c>
      <c r="D29" s="36"/>
      <c r="E29" s="28">
        <v>202700</v>
      </c>
      <c r="F29" s="28">
        <v>334891.27</v>
      </c>
      <c r="G29" s="28">
        <v>80767.09</v>
      </c>
      <c r="H29" s="28"/>
    </row>
    <row r="30" spans="1:8" ht="2.25" customHeight="1">
      <c r="A30" s="76"/>
      <c r="B30" s="46"/>
      <c r="C30" s="29"/>
      <c r="D30" s="29"/>
      <c r="E30" s="28"/>
      <c r="F30" s="28"/>
      <c r="G30" s="28"/>
      <c r="H30" s="28"/>
    </row>
    <row r="31" spans="1:8" ht="15.75" thickBot="1">
      <c r="A31" s="89" t="s">
        <v>9</v>
      </c>
      <c r="B31" s="90"/>
      <c r="C31" s="59">
        <f>SUM(C11:C30)</f>
        <v>22321229.239999998</v>
      </c>
      <c r="D31" s="59"/>
      <c r="E31" s="59">
        <f>SUM(E10:E29)</f>
        <v>3690868.36</v>
      </c>
      <c r="F31" s="59">
        <f t="shared" ref="F31:G31" si="1">SUM(F10:F29)</f>
        <v>4652068.7899999991</v>
      </c>
      <c r="G31" s="59">
        <f t="shared" si="1"/>
        <v>13978292.09</v>
      </c>
      <c r="H31" s="59">
        <f t="shared" ref="H31" si="2">SUM(H11:H30)</f>
        <v>0</v>
      </c>
    </row>
    <row r="32" spans="1:8">
      <c r="A32" s="8"/>
      <c r="B32" s="8"/>
      <c r="C32" s="8"/>
      <c r="D32" s="8"/>
      <c r="E32" s="8"/>
      <c r="F32" s="8"/>
      <c r="G32" s="8"/>
      <c r="H32" s="8"/>
    </row>
    <row r="33" spans="1:8" ht="15.75" customHeight="1">
      <c r="A33" s="8"/>
      <c r="B33" s="8"/>
      <c r="C33" s="8"/>
      <c r="D33" s="8"/>
      <c r="E33" s="8"/>
      <c r="F33" s="8"/>
      <c r="G33" s="8"/>
      <c r="H33" s="8"/>
    </row>
    <row r="34" spans="1:8" ht="15.75" customHeight="1">
      <c r="A34" s="8"/>
      <c r="B34" s="8"/>
      <c r="C34" s="8"/>
      <c r="D34" s="8"/>
      <c r="E34" s="8"/>
      <c r="F34" s="8"/>
      <c r="G34" s="8"/>
      <c r="H34" s="8"/>
    </row>
    <row r="35" spans="1:8" ht="15.75" customHeight="1">
      <c r="A35" s="8"/>
      <c r="B35" s="8"/>
      <c r="C35" s="8"/>
      <c r="D35" s="8"/>
      <c r="E35" s="8"/>
      <c r="F35" s="8"/>
      <c r="G35" s="8"/>
      <c r="H35" s="8"/>
    </row>
    <row r="36" spans="1:8" ht="15.75" customHeight="1">
      <c r="A36" s="8"/>
      <c r="B36" s="8"/>
      <c r="C36" s="8"/>
      <c r="D36" s="8"/>
      <c r="E36" s="8"/>
      <c r="F36" s="8"/>
      <c r="G36" s="8"/>
      <c r="H36" s="8"/>
    </row>
    <row r="37" spans="1:8" ht="15.75" customHeight="1">
      <c r="A37" s="8"/>
      <c r="B37" s="8"/>
      <c r="C37" s="8"/>
      <c r="D37" s="8"/>
      <c r="E37" s="8"/>
      <c r="F37" s="8"/>
      <c r="G37" s="8"/>
      <c r="H37" s="8"/>
    </row>
    <row r="38" spans="1:8" ht="15.75" customHeight="1">
      <c r="A38" s="129" t="s">
        <v>18</v>
      </c>
      <c r="B38" s="129"/>
      <c r="C38" s="129"/>
      <c r="D38" s="129"/>
      <c r="E38" s="129"/>
      <c r="F38" s="129"/>
      <c r="G38" s="129"/>
      <c r="H38" s="129"/>
    </row>
    <row r="39" spans="1:8" ht="15.75" customHeight="1">
      <c r="A39" s="130" t="s">
        <v>6</v>
      </c>
      <c r="B39" s="130"/>
      <c r="C39" s="130"/>
      <c r="D39" s="130"/>
      <c r="E39" s="130"/>
      <c r="F39" s="130"/>
      <c r="G39" s="130"/>
      <c r="H39" s="130"/>
    </row>
    <row r="40" spans="1:8" ht="15.75" customHeight="1">
      <c r="A40" s="130" t="s">
        <v>12</v>
      </c>
      <c r="B40" s="130"/>
      <c r="C40" s="130"/>
      <c r="D40" s="130"/>
      <c r="E40" s="130"/>
      <c r="F40" s="130"/>
      <c r="G40" s="130"/>
      <c r="H40" s="130"/>
    </row>
    <row r="41" spans="1:8" ht="15.75">
      <c r="A41" s="130" t="s">
        <v>10</v>
      </c>
      <c r="B41" s="130"/>
      <c r="C41" s="130"/>
      <c r="D41" s="130"/>
      <c r="E41" s="130"/>
      <c r="F41" s="130"/>
      <c r="G41" s="130"/>
      <c r="H41" s="130"/>
    </row>
    <row r="42" spans="1:8" ht="15.75" thickBot="1">
      <c r="A42" s="127" t="s">
        <v>67</v>
      </c>
      <c r="B42" s="127"/>
      <c r="C42" s="127"/>
      <c r="D42" s="127"/>
      <c r="E42" s="127"/>
      <c r="F42" s="127"/>
      <c r="G42" s="127"/>
      <c r="H42" s="127"/>
    </row>
    <row r="43" spans="1:8" s="110" customFormat="1">
      <c r="A43" s="133" t="s">
        <v>3</v>
      </c>
      <c r="B43" s="133" t="s">
        <v>4</v>
      </c>
      <c r="C43" s="133" t="s">
        <v>9</v>
      </c>
      <c r="D43" s="108"/>
      <c r="E43" s="133" t="s">
        <v>1</v>
      </c>
      <c r="F43" s="109" t="s">
        <v>7</v>
      </c>
      <c r="G43" s="133" t="s">
        <v>2</v>
      </c>
      <c r="H43" s="109" t="s">
        <v>30</v>
      </c>
    </row>
    <row r="44" spans="1:8" s="110" customFormat="1" ht="15.75" thickBot="1">
      <c r="A44" s="134"/>
      <c r="B44" s="134"/>
      <c r="C44" s="134"/>
      <c r="D44" s="111"/>
      <c r="E44" s="134"/>
      <c r="F44" s="112" t="s">
        <v>8</v>
      </c>
      <c r="G44" s="134"/>
      <c r="H44" s="112" t="s">
        <v>31</v>
      </c>
    </row>
    <row r="45" spans="1:8" ht="3" customHeight="1">
      <c r="A45" s="82"/>
      <c r="B45" s="83"/>
      <c r="C45" s="83"/>
      <c r="D45" s="83"/>
      <c r="E45" s="84"/>
      <c r="F45" s="84"/>
      <c r="G45" s="84"/>
      <c r="H45" s="84"/>
    </row>
    <row r="46" spans="1:8" ht="12.75" customHeight="1">
      <c r="A46" s="85" t="s">
        <v>61</v>
      </c>
      <c r="B46" s="86">
        <v>751</v>
      </c>
      <c r="C46" s="100">
        <f>SUM(E46:H46)</f>
        <v>18244.5</v>
      </c>
      <c r="D46" s="101"/>
      <c r="E46" s="102">
        <f>2760+2767</f>
        <v>5527</v>
      </c>
      <c r="F46" s="102">
        <f>1600.5+3524+2279+5314</f>
        <v>12717.5</v>
      </c>
      <c r="G46" s="102"/>
      <c r="H46" s="103"/>
    </row>
    <row r="47" spans="1:8">
      <c r="A47" s="63" t="s">
        <v>32</v>
      </c>
      <c r="B47" s="55">
        <v>755</v>
      </c>
      <c r="C47" s="100">
        <f t="shared" ref="C47:C65" si="3">SUM(E47:H47)</f>
        <v>0</v>
      </c>
      <c r="D47" s="100"/>
      <c r="E47" s="104"/>
      <c r="F47" s="104"/>
      <c r="G47" s="104"/>
      <c r="H47" s="104"/>
    </row>
    <row r="48" spans="1:8">
      <c r="A48" s="63" t="s">
        <v>33</v>
      </c>
      <c r="B48" s="55">
        <v>756</v>
      </c>
      <c r="C48" s="100">
        <f t="shared" si="3"/>
        <v>0</v>
      </c>
      <c r="D48" s="100"/>
      <c r="E48" s="104"/>
      <c r="F48" s="104"/>
      <c r="G48" s="104"/>
      <c r="H48" s="104"/>
    </row>
    <row r="49" spans="1:8">
      <c r="A49" s="63" t="s">
        <v>34</v>
      </c>
      <c r="B49" s="55">
        <v>757</v>
      </c>
      <c r="C49" s="100">
        <f t="shared" si="3"/>
        <v>3563362.5</v>
      </c>
      <c r="D49" s="100"/>
      <c r="E49" s="104"/>
      <c r="F49" s="104"/>
      <c r="G49" s="104">
        <f>220800+458400+458400+458400+458400+225750+451750+226000+232750+203400+169312.5</f>
        <v>3563362.5</v>
      </c>
      <c r="H49" s="104"/>
    </row>
    <row r="50" spans="1:8">
      <c r="A50" s="63" t="s">
        <v>35</v>
      </c>
      <c r="B50" s="55">
        <v>761</v>
      </c>
      <c r="C50" s="100">
        <f t="shared" si="3"/>
        <v>14517.9</v>
      </c>
      <c r="D50" s="100"/>
      <c r="E50" s="104">
        <f>3000</f>
        <v>3000</v>
      </c>
      <c r="F50" s="104">
        <f>1500+2855+3762.9+3400</f>
        <v>11517.9</v>
      </c>
      <c r="G50" s="104"/>
      <c r="H50" s="104"/>
    </row>
    <row r="51" spans="1:8">
      <c r="A51" s="63" t="s">
        <v>36</v>
      </c>
      <c r="B51" s="55">
        <v>762</v>
      </c>
      <c r="C51" s="100">
        <f t="shared" si="3"/>
        <v>0</v>
      </c>
      <c r="D51" s="100"/>
      <c r="E51" s="104"/>
      <c r="F51" s="104"/>
      <c r="G51" s="104"/>
      <c r="H51" s="104"/>
    </row>
    <row r="52" spans="1:8">
      <c r="A52" s="63" t="s">
        <v>37</v>
      </c>
      <c r="B52" s="55">
        <v>765</v>
      </c>
      <c r="C52" s="100">
        <f t="shared" si="3"/>
        <v>8434368.5</v>
      </c>
      <c r="D52" s="100"/>
      <c r="E52" s="104">
        <f>100000+368711.45+304189.27+210700.2+260660.05+199679.7+234969.52+171277.57+282783.64+235380.27+216165.99+504123.5</f>
        <v>3088641.16</v>
      </c>
      <c r="F52" s="104">
        <f>529353.02+434680.4+193871.65+309774.5+418381.45+302932.95+266154.2+204563.92+499259.7+319149.8+282102.5+507486.25</f>
        <v>4267710.34</v>
      </c>
      <c r="G52" s="104">
        <f>237600+21300+464400+29600+272200+52917</f>
        <v>1078017</v>
      </c>
      <c r="H52" s="104"/>
    </row>
    <row r="53" spans="1:8">
      <c r="A53" s="63" t="s">
        <v>38</v>
      </c>
      <c r="B53" s="55">
        <v>766</v>
      </c>
      <c r="C53" s="100">
        <f t="shared" si="3"/>
        <v>0</v>
      </c>
      <c r="D53" s="100"/>
      <c r="E53" s="104"/>
      <c r="F53" s="104"/>
      <c r="G53" s="104"/>
      <c r="H53" s="104"/>
    </row>
    <row r="54" spans="1:8">
      <c r="A54" s="63" t="s">
        <v>39</v>
      </c>
      <c r="B54" s="55">
        <v>767</v>
      </c>
      <c r="C54" s="100">
        <f t="shared" si="3"/>
        <v>268749.76999999996</v>
      </c>
      <c r="D54" s="100"/>
      <c r="E54" s="104"/>
      <c r="F54" s="104"/>
      <c r="G54" s="104">
        <f>6054.56+6054.56+6054.56+12109.12+4804.23+6054.5+6054.56+6054.56+6054.56+203400+6054.56</f>
        <v>268749.76999999996</v>
      </c>
      <c r="H54" s="104"/>
    </row>
    <row r="55" spans="1:8">
      <c r="A55" s="63" t="s">
        <v>40</v>
      </c>
      <c r="B55" s="55">
        <v>772</v>
      </c>
      <c r="C55" s="100">
        <f t="shared" si="3"/>
        <v>11584.740000000002</v>
      </c>
      <c r="D55" s="100"/>
      <c r="E55" s="104">
        <f>1048.78+1048.78+1048.78+3146.34+1048.78+1080.14+1048.78+1048.78+1065.58</f>
        <v>11584.740000000002</v>
      </c>
      <c r="F55" s="104"/>
      <c r="G55" s="104" t="s">
        <v>68</v>
      </c>
      <c r="H55" s="104"/>
    </row>
    <row r="56" spans="1:8">
      <c r="A56" s="63" t="s">
        <v>41</v>
      </c>
      <c r="B56" s="55">
        <v>773</v>
      </c>
      <c r="C56" s="100">
        <f t="shared" si="3"/>
        <v>0</v>
      </c>
      <c r="D56" s="100"/>
      <c r="E56" s="104"/>
      <c r="F56" s="104"/>
      <c r="G56" s="104"/>
      <c r="H56" s="104"/>
    </row>
    <row r="57" spans="1:8">
      <c r="A57" s="63" t="s">
        <v>42</v>
      </c>
      <c r="B57" s="55">
        <v>780</v>
      </c>
      <c r="C57" s="100">
        <f t="shared" si="3"/>
        <v>0</v>
      </c>
      <c r="D57" s="100"/>
      <c r="E57" s="104"/>
      <c r="F57" s="104"/>
      <c r="G57" s="104"/>
      <c r="H57" s="104"/>
    </row>
    <row r="58" spans="1:8" ht="14.25" customHeight="1">
      <c r="A58" s="63" t="s">
        <v>43</v>
      </c>
      <c r="B58" s="55">
        <v>781</v>
      </c>
      <c r="C58" s="100">
        <f t="shared" si="3"/>
        <v>0</v>
      </c>
      <c r="D58" s="100"/>
      <c r="E58" s="104"/>
      <c r="F58" s="104"/>
      <c r="G58" s="104"/>
      <c r="H58" s="104"/>
    </row>
    <row r="59" spans="1:8" ht="16.5" customHeight="1">
      <c r="A59" s="63" t="s">
        <v>44</v>
      </c>
      <c r="B59" s="55">
        <v>782</v>
      </c>
      <c r="C59" s="100">
        <f t="shared" si="3"/>
        <v>0</v>
      </c>
      <c r="D59" s="100"/>
      <c r="E59" s="104"/>
      <c r="F59" s="104"/>
      <c r="G59" s="104"/>
      <c r="H59" s="104"/>
    </row>
    <row r="60" spans="1:8">
      <c r="A60" s="63" t="s">
        <v>45</v>
      </c>
      <c r="B60" s="55">
        <v>784</v>
      </c>
      <c r="C60" s="100">
        <f t="shared" si="3"/>
        <v>269600</v>
      </c>
      <c r="D60" s="100"/>
      <c r="E60" s="104"/>
      <c r="F60" s="104"/>
      <c r="G60" s="104">
        <f>12000+6000+244600+7000</f>
        <v>269600</v>
      </c>
      <c r="H60" s="104"/>
    </row>
    <row r="61" spans="1:8">
      <c r="A61" s="63" t="s">
        <v>47</v>
      </c>
      <c r="B61" s="55">
        <v>815</v>
      </c>
      <c r="C61" s="100">
        <f t="shared" si="3"/>
        <v>0</v>
      </c>
      <c r="D61" s="100"/>
      <c r="E61" s="104"/>
      <c r="F61" s="104"/>
      <c r="G61" s="104"/>
      <c r="H61" s="104"/>
    </row>
    <row r="62" spans="1:8">
      <c r="A62" s="63" t="s">
        <v>46</v>
      </c>
      <c r="B62" s="55">
        <v>826</v>
      </c>
      <c r="C62" s="100">
        <f t="shared" si="3"/>
        <v>0</v>
      </c>
      <c r="D62" s="100"/>
      <c r="E62" s="104"/>
      <c r="F62" s="104"/>
      <c r="G62" s="104"/>
      <c r="H62" s="104"/>
    </row>
    <row r="63" spans="1:8">
      <c r="A63" s="63" t="s">
        <v>54</v>
      </c>
      <c r="B63" s="55">
        <v>841</v>
      </c>
      <c r="C63" s="100">
        <f t="shared" si="3"/>
        <v>0</v>
      </c>
      <c r="D63" s="100"/>
      <c r="E63" s="104"/>
      <c r="F63" s="104"/>
      <c r="G63" s="104"/>
      <c r="H63" s="104"/>
    </row>
    <row r="64" spans="1:8">
      <c r="A64" s="63" t="s">
        <v>48</v>
      </c>
      <c r="B64" s="55">
        <v>892</v>
      </c>
      <c r="C64" s="100">
        <f t="shared" si="3"/>
        <v>1500</v>
      </c>
      <c r="D64" s="100"/>
      <c r="E64" s="104"/>
      <c r="F64" s="104">
        <f>1500</f>
        <v>1500</v>
      </c>
      <c r="G64" s="104"/>
      <c r="H64" s="104"/>
    </row>
    <row r="65" spans="1:8">
      <c r="A65" s="63" t="s">
        <v>49</v>
      </c>
      <c r="B65" s="55">
        <v>969</v>
      </c>
      <c r="C65" s="100">
        <f t="shared" si="3"/>
        <v>511805</v>
      </c>
      <c r="D65" s="100"/>
      <c r="E65" s="104">
        <f>16000+6080+226462.5</f>
        <v>248542.5</v>
      </c>
      <c r="F65" s="104">
        <f>12800+24000+226462.5</f>
        <v>263262.5</v>
      </c>
      <c r="G65" s="104"/>
      <c r="H65" s="104"/>
    </row>
    <row r="66" spans="1:8" ht="2.25" customHeight="1">
      <c r="A66" s="76"/>
      <c r="B66" s="46"/>
      <c r="C66" s="105"/>
      <c r="D66" s="105"/>
      <c r="E66" s="106"/>
      <c r="F66" s="106"/>
      <c r="G66" s="106"/>
      <c r="H66" s="106"/>
    </row>
    <row r="67" spans="1:8" ht="15.75" thickBot="1">
      <c r="A67" s="89" t="s">
        <v>9</v>
      </c>
      <c r="B67" s="90"/>
      <c r="C67" s="107">
        <f>SUM(C46:C65)</f>
        <v>13093732.91</v>
      </c>
      <c r="D67" s="107"/>
      <c r="E67" s="107">
        <f>SUM(E46:E66)</f>
        <v>3357295.4000000004</v>
      </c>
      <c r="F67" s="107">
        <f t="shared" ref="F67:H67" si="4">SUM(F46:F66)</f>
        <v>4556708.24</v>
      </c>
      <c r="G67" s="107">
        <f t="shared" si="4"/>
        <v>5179729.2699999996</v>
      </c>
      <c r="H67" s="107">
        <f t="shared" si="4"/>
        <v>0</v>
      </c>
    </row>
    <row r="68" spans="1:8">
      <c r="A68" s="33"/>
      <c r="B68" s="33"/>
      <c r="C68" s="34"/>
      <c r="D68" s="34"/>
      <c r="E68" s="35"/>
      <c r="F68" s="35"/>
      <c r="G68" s="35"/>
      <c r="H68" s="35"/>
    </row>
    <row r="69" spans="1:8">
      <c r="A69" s="33"/>
      <c r="B69" s="33"/>
      <c r="C69" s="34"/>
      <c r="D69" s="34"/>
      <c r="E69" s="35"/>
      <c r="F69" s="35"/>
      <c r="G69" s="35"/>
      <c r="H69" s="35"/>
    </row>
    <row r="70" spans="1:8">
      <c r="A70" s="33"/>
      <c r="B70" s="33"/>
      <c r="C70" s="34"/>
      <c r="D70" s="34"/>
      <c r="E70" s="35"/>
      <c r="F70" s="35"/>
      <c r="G70" s="35"/>
      <c r="H70" s="35"/>
    </row>
    <row r="71" spans="1:8">
      <c r="A71" s="33"/>
      <c r="B71" s="33"/>
      <c r="C71" s="34"/>
      <c r="D71" s="34"/>
      <c r="E71" s="35"/>
      <c r="F71" s="35"/>
      <c r="G71" s="35"/>
      <c r="H71" s="35"/>
    </row>
    <row r="72" spans="1:8">
      <c r="A72" s="8"/>
      <c r="B72" s="8"/>
      <c r="C72" s="8"/>
      <c r="D72" s="8"/>
      <c r="E72" s="8"/>
      <c r="F72" s="8"/>
      <c r="G72" s="8"/>
      <c r="H72" s="8"/>
    </row>
    <row r="73" spans="1:8" ht="18">
      <c r="A73" s="129" t="s">
        <v>18</v>
      </c>
      <c r="B73" s="129"/>
      <c r="C73" s="129"/>
      <c r="D73" s="129"/>
      <c r="E73" s="129"/>
      <c r="F73" s="129"/>
      <c r="G73" s="129"/>
      <c r="H73" s="129"/>
    </row>
    <row r="74" spans="1:8" ht="15.75">
      <c r="A74" s="130" t="s">
        <v>6</v>
      </c>
      <c r="B74" s="130"/>
      <c r="C74" s="130"/>
      <c r="D74" s="130"/>
      <c r="E74" s="130"/>
      <c r="F74" s="130"/>
      <c r="G74" s="130"/>
      <c r="H74" s="130"/>
    </row>
    <row r="75" spans="1:8" ht="15.75">
      <c r="A75" s="130" t="s">
        <v>12</v>
      </c>
      <c r="B75" s="130"/>
      <c r="C75" s="130"/>
      <c r="D75" s="130"/>
      <c r="E75" s="130"/>
      <c r="F75" s="130"/>
      <c r="G75" s="130"/>
      <c r="H75" s="130"/>
    </row>
    <row r="76" spans="1:8" ht="18">
      <c r="A76" s="135" t="s">
        <v>11</v>
      </c>
      <c r="B76" s="135"/>
      <c r="C76" s="135"/>
      <c r="D76" s="135"/>
      <c r="E76" s="135"/>
      <c r="F76" s="135"/>
      <c r="G76" s="135"/>
      <c r="H76" s="135"/>
    </row>
    <row r="77" spans="1:8" ht="15.75" thickBot="1">
      <c r="A77" s="127" t="s">
        <v>67</v>
      </c>
      <c r="B77" s="127"/>
      <c r="C77" s="127"/>
      <c r="D77" s="127"/>
      <c r="E77" s="127"/>
      <c r="F77" s="127"/>
      <c r="G77" s="127"/>
      <c r="H77" s="127"/>
    </row>
    <row r="78" spans="1:8" s="110" customFormat="1">
      <c r="A78" s="133" t="s">
        <v>3</v>
      </c>
      <c r="B78" s="133" t="s">
        <v>4</v>
      </c>
      <c r="C78" s="133" t="s">
        <v>9</v>
      </c>
      <c r="D78" s="108"/>
      <c r="E78" s="133" t="s">
        <v>1</v>
      </c>
      <c r="F78" s="109" t="s">
        <v>7</v>
      </c>
      <c r="G78" s="133" t="s">
        <v>2</v>
      </c>
      <c r="H78" s="109" t="s">
        <v>30</v>
      </c>
    </row>
    <row r="79" spans="1:8" s="110" customFormat="1" ht="15.75" thickBot="1">
      <c r="A79" s="134"/>
      <c r="B79" s="134"/>
      <c r="C79" s="134"/>
      <c r="D79" s="111"/>
      <c r="E79" s="134"/>
      <c r="F79" s="112" t="s">
        <v>8</v>
      </c>
      <c r="G79" s="134"/>
      <c r="H79" s="112" t="s">
        <v>31</v>
      </c>
    </row>
    <row r="80" spans="1:8" ht="3" customHeight="1">
      <c r="A80" s="73"/>
      <c r="B80" s="74"/>
      <c r="C80" s="74"/>
      <c r="D80" s="74"/>
      <c r="E80" s="75"/>
      <c r="F80" s="75"/>
      <c r="G80" s="75"/>
      <c r="H80" s="75"/>
    </row>
    <row r="81" spans="1:8">
      <c r="A81" s="85" t="s">
        <v>61</v>
      </c>
      <c r="B81" s="86">
        <v>751</v>
      </c>
      <c r="C81" s="36">
        <f>SUM(E81:H81)</f>
        <v>-18244.5</v>
      </c>
      <c r="D81" s="36"/>
      <c r="E81" s="28">
        <f t="shared" ref="E81:H100" si="5">+E10-E46</f>
        <v>-5527</v>
      </c>
      <c r="F81" s="28">
        <f t="shared" si="5"/>
        <v>-12717.5</v>
      </c>
      <c r="G81" s="28">
        <f t="shared" si="5"/>
        <v>0</v>
      </c>
      <c r="H81" s="28">
        <f t="shared" si="5"/>
        <v>0</v>
      </c>
    </row>
    <row r="82" spans="1:8">
      <c r="A82" s="63" t="s">
        <v>32</v>
      </c>
      <c r="B82" s="55">
        <v>755</v>
      </c>
      <c r="C82" s="36">
        <f>SUM(E82:H82)</f>
        <v>29000</v>
      </c>
      <c r="D82" s="36"/>
      <c r="E82" s="28">
        <f t="shared" si="5"/>
        <v>12000</v>
      </c>
      <c r="F82" s="28">
        <f t="shared" ref="F82:H82" si="6">+F11-F47</f>
        <v>12000</v>
      </c>
      <c r="G82" s="28">
        <f t="shared" si="6"/>
        <v>5000</v>
      </c>
      <c r="H82" s="28">
        <f t="shared" si="6"/>
        <v>0</v>
      </c>
    </row>
    <row r="83" spans="1:8" ht="15" customHeight="1">
      <c r="A83" s="63" t="s">
        <v>33</v>
      </c>
      <c r="B83" s="55">
        <v>756</v>
      </c>
      <c r="C83" s="36">
        <f t="shared" ref="C83:C100" si="7">SUM(E83:H83)</f>
        <v>14080.21</v>
      </c>
      <c r="D83" s="36"/>
      <c r="E83" s="28">
        <f t="shared" si="5"/>
        <v>4875</v>
      </c>
      <c r="F83" s="28">
        <f t="shared" ref="F83:H100" si="8">+F12-F48</f>
        <v>4205.21</v>
      </c>
      <c r="G83" s="28">
        <f t="shared" si="8"/>
        <v>5000</v>
      </c>
      <c r="H83" s="28">
        <f t="shared" si="8"/>
        <v>0</v>
      </c>
    </row>
    <row r="84" spans="1:8">
      <c r="A84" s="63" t="s">
        <v>34</v>
      </c>
      <c r="B84" s="55">
        <v>757</v>
      </c>
      <c r="C84" s="36">
        <f t="shared" si="7"/>
        <v>9284262.5</v>
      </c>
      <c r="D84" s="36"/>
      <c r="E84" s="28">
        <f t="shared" si="5"/>
        <v>0</v>
      </c>
      <c r="F84" s="28">
        <f t="shared" si="8"/>
        <v>0</v>
      </c>
      <c r="G84" s="28">
        <f t="shared" si="8"/>
        <v>9284262.5</v>
      </c>
      <c r="H84" s="28">
        <f t="shared" si="8"/>
        <v>0</v>
      </c>
    </row>
    <row r="85" spans="1:8">
      <c r="A85" s="63" t="s">
        <v>35</v>
      </c>
      <c r="B85" s="55">
        <v>761</v>
      </c>
      <c r="C85" s="36">
        <f t="shared" si="7"/>
        <v>38482.1</v>
      </c>
      <c r="D85" s="36"/>
      <c r="E85" s="28">
        <f t="shared" si="5"/>
        <v>22000</v>
      </c>
      <c r="F85" s="28">
        <f t="shared" si="8"/>
        <v>13482.1</v>
      </c>
      <c r="G85" s="28">
        <f t="shared" si="8"/>
        <v>3000</v>
      </c>
      <c r="H85" s="28">
        <f t="shared" si="8"/>
        <v>0</v>
      </c>
    </row>
    <row r="86" spans="1:8">
      <c r="A86" s="63" t="s">
        <v>36</v>
      </c>
      <c r="B86" s="55">
        <v>762</v>
      </c>
      <c r="C86" s="36">
        <f t="shared" si="7"/>
        <v>0</v>
      </c>
      <c r="D86" s="36"/>
      <c r="E86" s="28">
        <f t="shared" si="5"/>
        <v>0</v>
      </c>
      <c r="F86" s="28">
        <f t="shared" si="8"/>
        <v>0</v>
      </c>
      <c r="G86" s="28">
        <f t="shared" si="8"/>
        <v>0</v>
      </c>
      <c r="H86" s="28">
        <f t="shared" si="8"/>
        <v>0</v>
      </c>
    </row>
    <row r="87" spans="1:8">
      <c r="A87" s="63" t="s">
        <v>37</v>
      </c>
      <c r="B87" s="55">
        <v>765</v>
      </c>
      <c r="C87" s="36">
        <f t="shared" si="7"/>
        <v>-1035128.5</v>
      </c>
      <c r="D87" s="36"/>
      <c r="E87" s="28">
        <f t="shared" si="5"/>
        <v>-13141.160000000149</v>
      </c>
      <c r="F87" s="28">
        <f t="shared" si="8"/>
        <v>-342710.33999999985</v>
      </c>
      <c r="G87" s="28">
        <f t="shared" si="8"/>
        <v>-679277</v>
      </c>
      <c r="H87" s="28">
        <f t="shared" si="8"/>
        <v>0</v>
      </c>
    </row>
    <row r="88" spans="1:8">
      <c r="A88" s="63" t="s">
        <v>38</v>
      </c>
      <c r="B88" s="55">
        <v>766</v>
      </c>
      <c r="C88" s="36">
        <f t="shared" si="7"/>
        <v>40056</v>
      </c>
      <c r="D88" s="36"/>
      <c r="E88" s="28">
        <f t="shared" si="5"/>
        <v>11748</v>
      </c>
      <c r="F88" s="28">
        <f t="shared" si="8"/>
        <v>11748</v>
      </c>
      <c r="G88" s="28">
        <f t="shared" si="8"/>
        <v>16560</v>
      </c>
      <c r="H88" s="28">
        <f t="shared" si="8"/>
        <v>0</v>
      </c>
    </row>
    <row r="89" spans="1:8">
      <c r="A89" s="63" t="s">
        <v>39</v>
      </c>
      <c r="B89" s="55">
        <v>767</v>
      </c>
      <c r="C89" s="36">
        <f t="shared" si="7"/>
        <v>-29785.459999999963</v>
      </c>
      <c r="D89" s="36"/>
      <c r="E89" s="28">
        <f t="shared" si="5"/>
        <v>66220</v>
      </c>
      <c r="F89" s="28">
        <f t="shared" si="8"/>
        <v>88744.31</v>
      </c>
      <c r="G89" s="28">
        <f t="shared" si="8"/>
        <v>-184749.76999999996</v>
      </c>
      <c r="H89" s="28">
        <f t="shared" si="8"/>
        <v>0</v>
      </c>
    </row>
    <row r="90" spans="1:8">
      <c r="A90" s="63" t="s">
        <v>40</v>
      </c>
      <c r="B90" s="55">
        <v>772</v>
      </c>
      <c r="C90" s="36" t="e">
        <f t="shared" si="7"/>
        <v>#VALUE!</v>
      </c>
      <c r="D90" s="36"/>
      <c r="E90" s="28">
        <f t="shared" si="5"/>
        <v>1000.619999999999</v>
      </c>
      <c r="F90" s="28">
        <f t="shared" si="8"/>
        <v>13000</v>
      </c>
      <c r="G90" s="28" t="e">
        <f t="shared" si="8"/>
        <v>#VALUE!</v>
      </c>
      <c r="H90" s="28">
        <f t="shared" si="8"/>
        <v>0</v>
      </c>
    </row>
    <row r="91" spans="1:8">
      <c r="A91" s="63" t="s">
        <v>41</v>
      </c>
      <c r="B91" s="55">
        <v>773</v>
      </c>
      <c r="C91" s="36">
        <f t="shared" si="7"/>
        <v>10560</v>
      </c>
      <c r="D91" s="36"/>
      <c r="E91" s="28">
        <f t="shared" si="5"/>
        <v>3480</v>
      </c>
      <c r="F91" s="28">
        <f t="shared" si="8"/>
        <v>3480</v>
      </c>
      <c r="G91" s="28">
        <f t="shared" si="8"/>
        <v>3600</v>
      </c>
      <c r="H91" s="28">
        <f t="shared" si="8"/>
        <v>0</v>
      </c>
    </row>
    <row r="92" spans="1:8">
      <c r="A92" s="63" t="s">
        <v>42</v>
      </c>
      <c r="B92" s="55">
        <v>780</v>
      </c>
      <c r="C92" s="36">
        <f t="shared" si="7"/>
        <v>0</v>
      </c>
      <c r="D92" s="36"/>
      <c r="E92" s="28">
        <f t="shared" si="5"/>
        <v>0</v>
      </c>
      <c r="F92" s="28">
        <f t="shared" si="8"/>
        <v>0</v>
      </c>
      <c r="G92" s="28">
        <f t="shared" si="8"/>
        <v>0</v>
      </c>
      <c r="H92" s="28">
        <f t="shared" si="8"/>
        <v>0</v>
      </c>
    </row>
    <row r="93" spans="1:8">
      <c r="A93" s="63" t="s">
        <v>43</v>
      </c>
      <c r="B93" s="55">
        <v>781</v>
      </c>
      <c r="C93" s="36">
        <f t="shared" si="7"/>
        <v>0</v>
      </c>
      <c r="D93" s="36"/>
      <c r="E93" s="28">
        <f t="shared" si="5"/>
        <v>0</v>
      </c>
      <c r="F93" s="28">
        <f t="shared" si="8"/>
        <v>0</v>
      </c>
      <c r="G93" s="28">
        <f t="shared" si="8"/>
        <v>0</v>
      </c>
      <c r="H93" s="28">
        <f t="shared" si="8"/>
        <v>0</v>
      </c>
    </row>
    <row r="94" spans="1:8">
      <c r="A94" s="63" t="s">
        <v>44</v>
      </c>
      <c r="B94" s="55">
        <v>782</v>
      </c>
      <c r="C94" s="36">
        <f t="shared" si="7"/>
        <v>190760</v>
      </c>
      <c r="D94" s="36"/>
      <c r="E94" s="28">
        <f t="shared" si="5"/>
        <v>56760</v>
      </c>
      <c r="F94" s="28">
        <f t="shared" si="8"/>
        <v>84000</v>
      </c>
      <c r="G94" s="28">
        <f t="shared" si="8"/>
        <v>50000</v>
      </c>
      <c r="H94" s="28">
        <f t="shared" si="8"/>
        <v>0</v>
      </c>
    </row>
    <row r="95" spans="1:8">
      <c r="A95" s="63" t="s">
        <v>45</v>
      </c>
      <c r="B95" s="55">
        <v>784</v>
      </c>
      <c r="C95" s="36">
        <f t="shared" si="7"/>
        <v>154400</v>
      </c>
      <c r="D95" s="36"/>
      <c r="E95" s="28">
        <f t="shared" si="5"/>
        <v>15000</v>
      </c>
      <c r="F95" s="28">
        <f t="shared" si="8"/>
        <v>25000</v>
      </c>
      <c r="G95" s="28">
        <f t="shared" si="8"/>
        <v>114400</v>
      </c>
      <c r="H95" s="28">
        <f t="shared" si="8"/>
        <v>0</v>
      </c>
    </row>
    <row r="96" spans="1:8">
      <c r="A96" s="63" t="s">
        <v>47</v>
      </c>
      <c r="B96" s="55">
        <v>815</v>
      </c>
      <c r="C96" s="36">
        <f t="shared" si="7"/>
        <v>325000</v>
      </c>
      <c r="D96" s="36"/>
      <c r="E96" s="28">
        <f t="shared" si="5"/>
        <v>150000</v>
      </c>
      <c r="F96" s="28">
        <f t="shared" si="8"/>
        <v>75000</v>
      </c>
      <c r="G96" s="28">
        <f t="shared" si="8"/>
        <v>100000</v>
      </c>
      <c r="H96" s="28">
        <f t="shared" si="8"/>
        <v>0</v>
      </c>
    </row>
    <row r="97" spans="1:8">
      <c r="A97" s="63" t="s">
        <v>46</v>
      </c>
      <c r="B97" s="55">
        <v>826</v>
      </c>
      <c r="C97" s="36">
        <f t="shared" si="7"/>
        <v>105000</v>
      </c>
      <c r="D97" s="36"/>
      <c r="E97" s="28">
        <f t="shared" si="5"/>
        <v>55000</v>
      </c>
      <c r="F97" s="28">
        <f t="shared" si="8"/>
        <v>50000</v>
      </c>
      <c r="G97" s="28">
        <f t="shared" si="8"/>
        <v>0</v>
      </c>
      <c r="H97" s="28">
        <f t="shared" si="8"/>
        <v>0</v>
      </c>
    </row>
    <row r="98" spans="1:8">
      <c r="A98" s="63" t="s">
        <v>54</v>
      </c>
      <c r="B98" s="55">
        <v>841</v>
      </c>
      <c r="C98" s="36">
        <f t="shared" si="7"/>
        <v>0</v>
      </c>
      <c r="D98" s="36"/>
      <c r="E98" s="28">
        <f t="shared" si="5"/>
        <v>0</v>
      </c>
      <c r="F98" s="28">
        <f t="shared" si="8"/>
        <v>0</v>
      </c>
      <c r="G98" s="28">
        <f t="shared" si="8"/>
        <v>0</v>
      </c>
      <c r="H98" s="28">
        <f t="shared" si="8"/>
        <v>0</v>
      </c>
    </row>
    <row r="99" spans="1:8">
      <c r="A99" s="63" t="s">
        <v>48</v>
      </c>
      <c r="B99" s="55">
        <v>892</v>
      </c>
      <c r="C99" s="36">
        <f t="shared" si="7"/>
        <v>-1500</v>
      </c>
      <c r="D99" s="36"/>
      <c r="E99" s="28">
        <f t="shared" si="5"/>
        <v>0</v>
      </c>
      <c r="F99" s="28">
        <f t="shared" si="8"/>
        <v>-1500</v>
      </c>
      <c r="G99" s="28">
        <f t="shared" si="8"/>
        <v>0</v>
      </c>
      <c r="H99" s="28">
        <f t="shared" si="8"/>
        <v>0</v>
      </c>
    </row>
    <row r="100" spans="1:8">
      <c r="A100" s="63" t="s">
        <v>49</v>
      </c>
      <c r="B100" s="55">
        <v>969</v>
      </c>
      <c r="C100" s="36">
        <f t="shared" si="7"/>
        <v>106553.36000000002</v>
      </c>
      <c r="D100" s="36"/>
      <c r="E100" s="28">
        <f t="shared" si="5"/>
        <v>-45842.5</v>
      </c>
      <c r="F100" s="28">
        <f t="shared" si="8"/>
        <v>71628.770000000019</v>
      </c>
      <c r="G100" s="28">
        <f t="shared" si="8"/>
        <v>80767.09</v>
      </c>
      <c r="H100" s="28">
        <f t="shared" si="8"/>
        <v>0</v>
      </c>
    </row>
    <row r="101" spans="1:8" ht="2.25" customHeight="1">
      <c r="A101" s="76"/>
      <c r="B101" s="46"/>
      <c r="C101" s="46"/>
      <c r="D101" s="46"/>
      <c r="E101" s="47"/>
      <c r="F101" s="47"/>
      <c r="G101" s="47"/>
      <c r="H101" s="47"/>
    </row>
    <row r="102" spans="1:8" ht="15.75" thickBot="1">
      <c r="A102" s="89" t="s">
        <v>9</v>
      </c>
      <c r="B102" s="77"/>
      <c r="C102" s="59" t="e">
        <f>SUM(C81:C101)</f>
        <v>#VALUE!</v>
      </c>
      <c r="D102" s="59"/>
      <c r="E102" s="60">
        <f>SUM(E81:E100)</f>
        <v>333572.95999999985</v>
      </c>
      <c r="F102" s="60">
        <f t="shared" ref="F102:H102" si="9">SUM(F81:F100)</f>
        <v>95360.550000000163</v>
      </c>
      <c r="G102" s="60" t="e">
        <f t="shared" si="9"/>
        <v>#VALUE!</v>
      </c>
      <c r="H102" s="60">
        <f t="shared" si="9"/>
        <v>0</v>
      </c>
    </row>
    <row r="103" spans="1:8">
      <c r="C103" s="45"/>
    </row>
    <row r="104" spans="1:8">
      <c r="C104" s="45"/>
    </row>
  </sheetData>
  <mergeCells count="30">
    <mergeCell ref="A77:H77"/>
    <mergeCell ref="A76:H76"/>
    <mergeCell ref="A74:H74"/>
    <mergeCell ref="A75:H75"/>
    <mergeCell ref="A78:A79"/>
    <mergeCell ref="B78:B79"/>
    <mergeCell ref="C78:C79"/>
    <mergeCell ref="E78:E79"/>
    <mergeCell ref="G78:G79"/>
    <mergeCell ref="A43:A44"/>
    <mergeCell ref="B43:B44"/>
    <mergeCell ref="C43:C44"/>
    <mergeCell ref="E43:E44"/>
    <mergeCell ref="G43:G44"/>
    <mergeCell ref="A1:H1"/>
    <mergeCell ref="A38:H38"/>
    <mergeCell ref="A39:H39"/>
    <mergeCell ref="A40:H40"/>
    <mergeCell ref="A73:H73"/>
    <mergeCell ref="A42:H42"/>
    <mergeCell ref="A2:H2"/>
    <mergeCell ref="A3:H3"/>
    <mergeCell ref="A4:H4"/>
    <mergeCell ref="A5:H5"/>
    <mergeCell ref="A41:H41"/>
    <mergeCell ref="G7:G8"/>
    <mergeCell ref="E7:E8"/>
    <mergeCell ref="C7:C8"/>
    <mergeCell ref="B7:B8"/>
    <mergeCell ref="A7:A8"/>
  </mergeCells>
  <pageMargins left="1.5" right="0.17" top="0.28000000000000003" bottom="1.28" header="0.67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opLeftCell="A61" workbookViewId="0">
      <selection activeCell="N75" sqref="N75"/>
    </sheetView>
  </sheetViews>
  <sheetFormatPr defaultRowHeight="15"/>
  <cols>
    <col min="1" max="1" width="22.28515625" customWidth="1"/>
    <col min="2" max="2" width="5.140625" customWidth="1"/>
    <col min="3" max="3" width="17.42578125" customWidth="1"/>
    <col min="4" max="4" width="0" hidden="1" customWidth="1"/>
    <col min="5" max="6" width="17.28515625" customWidth="1"/>
    <col min="7" max="7" width="17" customWidth="1"/>
    <col min="8" max="8" width="14.28515625" customWidth="1"/>
    <col min="10" max="10" width="11.5703125" bestFit="1" customWidth="1"/>
  </cols>
  <sheetData>
    <row r="1" spans="1:8" ht="18">
      <c r="A1" s="129" t="s">
        <v>18</v>
      </c>
      <c r="B1" s="129"/>
      <c r="C1" s="129"/>
      <c r="D1" s="129"/>
      <c r="E1" s="129"/>
      <c r="F1" s="129"/>
      <c r="G1" s="129"/>
      <c r="H1" s="129"/>
    </row>
    <row r="2" spans="1:8" ht="15.75">
      <c r="A2" s="130" t="s">
        <v>6</v>
      </c>
      <c r="B2" s="130"/>
      <c r="C2" s="130"/>
      <c r="D2" s="130"/>
      <c r="E2" s="130"/>
      <c r="F2" s="130"/>
      <c r="G2" s="130"/>
      <c r="H2" s="130"/>
    </row>
    <row r="3" spans="1:8" ht="15.75">
      <c r="A3" s="130" t="s">
        <v>51</v>
      </c>
      <c r="B3" s="130"/>
      <c r="C3" s="130"/>
      <c r="D3" s="130"/>
      <c r="E3" s="130"/>
      <c r="F3" s="130"/>
      <c r="G3" s="130"/>
      <c r="H3" s="130"/>
    </row>
    <row r="4" spans="1:8" ht="15.75">
      <c r="A4" s="131" t="s">
        <v>5</v>
      </c>
      <c r="B4" s="132"/>
      <c r="C4" s="132"/>
      <c r="D4" s="132"/>
      <c r="E4" s="132"/>
      <c r="F4" s="132"/>
      <c r="G4" s="132"/>
      <c r="H4" s="132"/>
    </row>
    <row r="5" spans="1:8" ht="20.25" customHeight="1">
      <c r="A5" s="127" t="s">
        <v>67</v>
      </c>
      <c r="B5" s="127"/>
      <c r="C5" s="127"/>
      <c r="D5" s="127"/>
      <c r="E5" s="127"/>
      <c r="F5" s="127"/>
      <c r="G5" s="127"/>
      <c r="H5" s="127"/>
    </row>
    <row r="6" spans="1:8" ht="15.75" thickBot="1">
      <c r="A6" s="2"/>
      <c r="B6" s="1"/>
      <c r="C6" s="1"/>
      <c r="D6" s="1"/>
      <c r="E6" s="1"/>
      <c r="F6" s="1"/>
      <c r="G6" s="1"/>
      <c r="H6" s="1"/>
    </row>
    <row r="7" spans="1:8" s="110" customFormat="1">
      <c r="A7" s="133" t="s">
        <v>3</v>
      </c>
      <c r="B7" s="133" t="s">
        <v>4</v>
      </c>
      <c r="C7" s="133" t="s">
        <v>9</v>
      </c>
      <c r="D7" s="108"/>
      <c r="E7" s="133" t="s">
        <v>1</v>
      </c>
      <c r="F7" s="109" t="s">
        <v>7</v>
      </c>
      <c r="G7" s="133" t="s">
        <v>2</v>
      </c>
      <c r="H7" s="109" t="s">
        <v>30</v>
      </c>
    </row>
    <row r="8" spans="1:8" s="110" customFormat="1" ht="15.75" thickBot="1">
      <c r="A8" s="134"/>
      <c r="B8" s="134"/>
      <c r="C8" s="134"/>
      <c r="D8" s="111"/>
      <c r="E8" s="134"/>
      <c r="F8" s="112" t="s">
        <v>8</v>
      </c>
      <c r="G8" s="134"/>
      <c r="H8" s="112" t="s">
        <v>31</v>
      </c>
    </row>
    <row r="9" spans="1:8">
      <c r="A9" s="82"/>
      <c r="B9" s="83"/>
      <c r="C9" s="83"/>
      <c r="D9" s="83"/>
      <c r="E9" s="84"/>
      <c r="F9" s="84"/>
      <c r="G9" s="84"/>
      <c r="H9" s="84"/>
    </row>
    <row r="10" spans="1:8">
      <c r="A10" s="63" t="s">
        <v>52</v>
      </c>
      <c r="B10" s="55">
        <v>221</v>
      </c>
      <c r="C10" s="36">
        <f>SUM(E10:H10)</f>
        <v>250000</v>
      </c>
      <c r="D10" s="36"/>
      <c r="E10" s="28">
        <v>100000</v>
      </c>
      <c r="F10" s="28"/>
      <c r="G10" s="28">
        <v>150000</v>
      </c>
      <c r="H10" s="28"/>
    </row>
    <row r="11" spans="1:8">
      <c r="A11" s="63" t="s">
        <v>53</v>
      </c>
      <c r="B11" s="55">
        <v>226</v>
      </c>
      <c r="C11" s="36">
        <f>SUM(E11:H11)</f>
        <v>100000</v>
      </c>
      <c r="D11" s="36"/>
      <c r="E11" s="28"/>
      <c r="F11" s="28"/>
      <c r="G11" s="28">
        <v>100000</v>
      </c>
      <c r="H11" s="28"/>
    </row>
    <row r="12" spans="1:8">
      <c r="A12" s="63"/>
      <c r="B12" s="55"/>
      <c r="C12" s="36">
        <f>SUM(E12:H12)</f>
        <v>0</v>
      </c>
      <c r="D12" s="36"/>
      <c r="E12" s="28"/>
      <c r="F12" s="28"/>
      <c r="G12" s="28"/>
      <c r="H12" s="28"/>
    </row>
    <row r="13" spans="1:8">
      <c r="A13" s="61"/>
      <c r="B13" s="30"/>
      <c r="C13" s="36"/>
      <c r="D13" s="36"/>
      <c r="E13" s="28"/>
      <c r="F13" s="28"/>
      <c r="G13" s="28"/>
      <c r="H13" s="28"/>
    </row>
    <row r="14" spans="1:8">
      <c r="A14" s="61"/>
      <c r="B14" s="30"/>
      <c r="C14" s="36">
        <f>SUM(E14:H14)</f>
        <v>0</v>
      </c>
      <c r="D14" s="36"/>
      <c r="E14" s="28"/>
      <c r="F14" s="28"/>
      <c r="G14" s="28"/>
      <c r="H14" s="28"/>
    </row>
    <row r="15" spans="1:8">
      <c r="A15" s="61"/>
      <c r="B15" s="30"/>
      <c r="C15" s="36"/>
      <c r="D15" s="36"/>
      <c r="E15" s="28"/>
      <c r="F15" s="28"/>
      <c r="G15" s="28"/>
      <c r="H15" s="28"/>
    </row>
    <row r="16" spans="1:8">
      <c r="A16" s="61"/>
      <c r="B16" s="30"/>
      <c r="C16" s="36">
        <f t="shared" ref="C16:C21" si="0">SUM(E16:H16)</f>
        <v>0</v>
      </c>
      <c r="D16" s="36"/>
      <c r="E16" s="28"/>
      <c r="F16" s="28"/>
      <c r="G16" s="28"/>
      <c r="H16" s="28"/>
    </row>
    <row r="17" spans="1:8">
      <c r="A17" s="61"/>
      <c r="B17" s="30"/>
      <c r="C17" s="36">
        <f t="shared" si="0"/>
        <v>0</v>
      </c>
      <c r="D17" s="36"/>
      <c r="E17" s="28"/>
      <c r="F17" s="28"/>
      <c r="G17" s="28"/>
      <c r="H17" s="28"/>
    </row>
    <row r="18" spans="1:8">
      <c r="A18" s="61"/>
      <c r="B18" s="30"/>
      <c r="C18" s="36">
        <f t="shared" si="0"/>
        <v>0</v>
      </c>
      <c r="D18" s="36"/>
      <c r="E18" s="28"/>
      <c r="F18" s="28"/>
      <c r="G18" s="28"/>
      <c r="H18" s="28"/>
    </row>
    <row r="19" spans="1:8">
      <c r="A19" s="61"/>
      <c r="B19" s="30"/>
      <c r="C19" s="36">
        <f t="shared" si="0"/>
        <v>0</v>
      </c>
      <c r="D19" s="36"/>
      <c r="E19" s="28"/>
      <c r="F19" s="28"/>
      <c r="G19" s="28"/>
      <c r="H19" s="28"/>
    </row>
    <row r="20" spans="1:8">
      <c r="A20" s="61"/>
      <c r="B20" s="30"/>
      <c r="C20" s="36">
        <f t="shared" si="0"/>
        <v>0</v>
      </c>
      <c r="D20" s="36"/>
      <c r="E20" s="28"/>
      <c r="F20" s="28"/>
      <c r="G20" s="28"/>
      <c r="H20" s="28"/>
    </row>
    <row r="21" spans="1:8">
      <c r="A21" s="61"/>
      <c r="B21" s="30"/>
      <c r="C21" s="36">
        <f t="shared" si="0"/>
        <v>0</v>
      </c>
      <c r="D21" s="36"/>
      <c r="E21" s="28"/>
      <c r="F21" s="28"/>
      <c r="G21" s="28"/>
      <c r="H21" s="28"/>
    </row>
    <row r="22" spans="1:8">
      <c r="A22" s="61"/>
      <c r="B22" s="30"/>
      <c r="C22" s="36"/>
      <c r="D22" s="36"/>
      <c r="E22" s="28"/>
      <c r="F22" s="28"/>
      <c r="G22" s="28"/>
      <c r="H22" s="28"/>
    </row>
    <row r="23" spans="1:8">
      <c r="A23" s="61"/>
      <c r="B23" s="30"/>
      <c r="C23" s="36">
        <f>SUM(E23:H23)</f>
        <v>0</v>
      </c>
      <c r="D23" s="36"/>
      <c r="E23" s="28"/>
      <c r="F23" s="28"/>
      <c r="G23" s="28"/>
      <c r="H23" s="28"/>
    </row>
    <row r="24" spans="1:8">
      <c r="A24" s="61"/>
      <c r="B24" s="30"/>
      <c r="C24" s="36"/>
      <c r="D24" s="36"/>
      <c r="E24" s="28"/>
      <c r="F24" s="28"/>
      <c r="G24" s="28"/>
      <c r="H24" s="28"/>
    </row>
    <row r="25" spans="1:8">
      <c r="A25" s="61"/>
      <c r="B25" s="30"/>
      <c r="C25" s="36">
        <f>SUM(E25:H25)</f>
        <v>0</v>
      </c>
      <c r="D25" s="36"/>
      <c r="E25" s="28"/>
      <c r="F25" s="28"/>
      <c r="G25" s="28"/>
      <c r="H25" s="28"/>
    </row>
    <row r="26" spans="1:8">
      <c r="A26" s="61"/>
      <c r="B26" s="30"/>
      <c r="C26" s="36">
        <f>SUM(E26:H26)</f>
        <v>0</v>
      </c>
      <c r="D26" s="36"/>
      <c r="E26" s="28"/>
      <c r="F26" s="28"/>
      <c r="G26" s="28"/>
      <c r="H26" s="28"/>
    </row>
    <row r="27" spans="1:8">
      <c r="A27" s="76"/>
      <c r="B27" s="46"/>
      <c r="C27" s="29"/>
      <c r="D27" s="29"/>
      <c r="E27" s="28"/>
      <c r="F27" s="28"/>
      <c r="G27" s="28"/>
      <c r="H27" s="28"/>
    </row>
    <row r="28" spans="1:8" ht="15.75" thickBot="1">
      <c r="A28" s="89" t="s">
        <v>9</v>
      </c>
      <c r="B28" s="90"/>
      <c r="C28" s="38">
        <f>SUM(E28:H28)</f>
        <v>350000</v>
      </c>
      <c r="D28" s="38"/>
      <c r="E28" s="37">
        <f>SUM(E10:E26)</f>
        <v>100000</v>
      </c>
      <c r="F28" s="37">
        <f t="shared" ref="F28:H28" si="1">SUM(F10:F26)</f>
        <v>0</v>
      </c>
      <c r="G28" s="37">
        <f t="shared" si="1"/>
        <v>250000</v>
      </c>
      <c r="H28" s="37">
        <f t="shared" si="1"/>
        <v>0</v>
      </c>
    </row>
    <row r="29" spans="1:8">
      <c r="A29" s="8"/>
      <c r="B29" s="8"/>
      <c r="C29" s="8"/>
      <c r="D29" s="8"/>
      <c r="E29" s="8"/>
      <c r="F29" s="8"/>
      <c r="G29" s="8"/>
      <c r="H29" s="8"/>
    </row>
    <row r="30" spans="1:8">
      <c r="A30" s="8"/>
      <c r="B30" s="8"/>
      <c r="C30" s="8"/>
      <c r="D30" s="8"/>
      <c r="E30" s="8"/>
      <c r="F30" s="8"/>
      <c r="G30" s="8"/>
      <c r="H30" s="8"/>
    </row>
    <row r="31" spans="1:8">
      <c r="A31" s="8"/>
      <c r="B31" s="8"/>
      <c r="C31" s="8"/>
      <c r="D31" s="8"/>
      <c r="E31" s="8"/>
      <c r="F31" s="8"/>
      <c r="G31" s="8"/>
      <c r="H31" s="8"/>
    </row>
    <row r="32" spans="1:8">
      <c r="A32" s="8"/>
      <c r="B32" s="8"/>
      <c r="C32" s="8"/>
      <c r="D32" s="8"/>
      <c r="E32" s="8"/>
      <c r="F32" s="8"/>
      <c r="G32" s="8"/>
      <c r="H32" s="8"/>
    </row>
    <row r="33" spans="1:8">
      <c r="A33" s="8"/>
      <c r="B33" s="8"/>
      <c r="C33" s="8"/>
      <c r="D33" s="8"/>
      <c r="E33" s="8"/>
      <c r="F33" s="8"/>
      <c r="G33" s="8"/>
      <c r="H33" s="8"/>
    </row>
    <row r="34" spans="1:8">
      <c r="A34" s="8"/>
      <c r="B34" s="8"/>
      <c r="C34" s="8"/>
      <c r="D34" s="8"/>
      <c r="E34" s="8"/>
      <c r="F34" s="8"/>
      <c r="G34" s="8"/>
      <c r="H34" s="8"/>
    </row>
    <row r="35" spans="1:8" ht="18">
      <c r="A35" s="129" t="s">
        <v>18</v>
      </c>
      <c r="B35" s="129"/>
      <c r="C35" s="129"/>
      <c r="D35" s="129"/>
      <c r="E35" s="129"/>
      <c r="F35" s="129"/>
      <c r="G35" s="129"/>
      <c r="H35" s="129"/>
    </row>
    <row r="36" spans="1:8" ht="15.75">
      <c r="A36" s="130" t="s">
        <v>6</v>
      </c>
      <c r="B36" s="130"/>
      <c r="C36" s="130"/>
      <c r="D36" s="130"/>
      <c r="E36" s="130"/>
      <c r="F36" s="130"/>
      <c r="G36" s="130"/>
      <c r="H36" s="130"/>
    </row>
    <row r="37" spans="1:8" ht="15.75">
      <c r="A37" s="130" t="s">
        <v>51</v>
      </c>
      <c r="B37" s="130"/>
      <c r="C37" s="130"/>
      <c r="D37" s="130"/>
      <c r="E37" s="130"/>
      <c r="F37" s="130"/>
      <c r="G37" s="130"/>
      <c r="H37" s="130"/>
    </row>
    <row r="38" spans="1:8" ht="15.75">
      <c r="A38" s="130" t="s">
        <v>10</v>
      </c>
      <c r="B38" s="130"/>
      <c r="C38" s="130"/>
      <c r="D38" s="130"/>
      <c r="E38" s="130"/>
      <c r="F38" s="130"/>
      <c r="G38" s="130"/>
      <c r="H38" s="130"/>
    </row>
    <row r="39" spans="1:8" ht="19.5" customHeight="1">
      <c r="A39" s="127" t="s">
        <v>67</v>
      </c>
      <c r="B39" s="127"/>
      <c r="C39" s="127"/>
      <c r="D39" s="127"/>
      <c r="E39" s="127"/>
      <c r="F39" s="127"/>
      <c r="G39" s="127"/>
      <c r="H39" s="127"/>
    </row>
    <row r="40" spans="1:8" ht="15.75" thickBot="1">
      <c r="A40" s="8"/>
      <c r="B40" s="8"/>
      <c r="C40" s="8"/>
      <c r="D40" s="8"/>
      <c r="E40" s="8"/>
      <c r="F40" s="8"/>
      <c r="G40" s="8"/>
      <c r="H40" s="8"/>
    </row>
    <row r="41" spans="1:8" s="110" customFormat="1">
      <c r="A41" s="133" t="s">
        <v>3</v>
      </c>
      <c r="B41" s="133" t="s">
        <v>4</v>
      </c>
      <c r="C41" s="133" t="s">
        <v>9</v>
      </c>
      <c r="D41" s="108"/>
      <c r="E41" s="133" t="s">
        <v>1</v>
      </c>
      <c r="F41" s="109" t="s">
        <v>7</v>
      </c>
      <c r="G41" s="133" t="s">
        <v>2</v>
      </c>
      <c r="H41" s="109" t="s">
        <v>30</v>
      </c>
    </row>
    <row r="42" spans="1:8" s="110" customFormat="1" ht="15.75" thickBot="1">
      <c r="A42" s="134"/>
      <c r="B42" s="134"/>
      <c r="C42" s="134"/>
      <c r="D42" s="111"/>
      <c r="E42" s="134"/>
      <c r="F42" s="112" t="s">
        <v>8</v>
      </c>
      <c r="G42" s="134"/>
      <c r="H42" s="112" t="s">
        <v>31</v>
      </c>
    </row>
    <row r="43" spans="1:8">
      <c r="A43" s="5"/>
      <c r="B43" s="6"/>
      <c r="C43" s="6"/>
      <c r="D43" s="6"/>
      <c r="E43" s="7"/>
      <c r="F43" s="7"/>
      <c r="G43" s="7"/>
      <c r="H43" s="7"/>
    </row>
    <row r="44" spans="1:8">
      <c r="A44" s="63" t="s">
        <v>52</v>
      </c>
      <c r="B44" s="55">
        <v>221</v>
      </c>
      <c r="C44" s="56">
        <f>SUM(E44:H44)</f>
        <v>0</v>
      </c>
      <c r="D44" s="56"/>
      <c r="E44" s="57"/>
      <c r="F44" s="57"/>
      <c r="G44" s="57"/>
      <c r="H44" s="57"/>
    </row>
    <row r="45" spans="1:8">
      <c r="A45" s="63" t="s">
        <v>53</v>
      </c>
      <c r="B45" s="55">
        <v>226</v>
      </c>
      <c r="C45" s="100">
        <f>SUM(E45:H45)</f>
        <v>122736</v>
      </c>
      <c r="D45" s="100"/>
      <c r="E45" s="104">
        <v>30000</v>
      </c>
      <c r="F45" s="104">
        <v>92736</v>
      </c>
      <c r="G45" s="57"/>
      <c r="H45" s="57"/>
    </row>
    <row r="46" spans="1:8">
      <c r="A46" s="63"/>
      <c r="B46" s="55"/>
      <c r="C46" s="56"/>
      <c r="D46" s="56"/>
      <c r="E46" s="57"/>
      <c r="F46" s="57"/>
      <c r="G46" s="57"/>
      <c r="H46" s="57"/>
    </row>
    <row r="47" spans="1:8">
      <c r="A47" s="61"/>
      <c r="B47" s="30"/>
      <c r="C47" s="56"/>
      <c r="D47" s="56"/>
      <c r="E47" s="57"/>
      <c r="F47" s="57"/>
      <c r="G47" s="57"/>
      <c r="H47" s="57"/>
    </row>
    <row r="48" spans="1:8">
      <c r="A48" s="61"/>
      <c r="B48" s="30"/>
      <c r="C48" s="56"/>
      <c r="D48" s="56"/>
      <c r="E48" s="57"/>
      <c r="F48" s="57"/>
      <c r="G48" s="57"/>
      <c r="H48" s="57"/>
    </row>
    <row r="49" spans="1:8">
      <c r="A49" s="61"/>
      <c r="B49" s="30"/>
      <c r="C49" s="56"/>
      <c r="D49" s="56"/>
      <c r="E49" s="57"/>
      <c r="F49" s="57"/>
      <c r="G49" s="57"/>
      <c r="H49" s="57"/>
    </row>
    <row r="50" spans="1:8">
      <c r="A50" s="61"/>
      <c r="B50" s="30"/>
      <c r="C50" s="56"/>
      <c r="D50" s="56"/>
      <c r="E50" s="57"/>
      <c r="F50" s="57"/>
      <c r="G50" s="57"/>
      <c r="H50" s="57"/>
    </row>
    <row r="51" spans="1:8">
      <c r="A51" s="61"/>
      <c r="B51" s="30"/>
      <c r="C51" s="56"/>
      <c r="D51" s="56"/>
      <c r="E51" s="57"/>
      <c r="F51" s="57"/>
      <c r="G51" s="57"/>
      <c r="H51" s="57"/>
    </row>
    <row r="52" spans="1:8">
      <c r="A52" s="61"/>
      <c r="B52" s="30"/>
      <c r="C52" s="56"/>
      <c r="D52" s="56"/>
      <c r="E52" s="57"/>
      <c r="F52" s="57"/>
      <c r="G52" s="57"/>
      <c r="H52" s="57"/>
    </row>
    <row r="53" spans="1:8">
      <c r="A53" s="61"/>
      <c r="B53" s="30"/>
      <c r="C53" s="56"/>
      <c r="D53" s="56"/>
      <c r="E53" s="57"/>
      <c r="F53" s="57"/>
      <c r="G53" s="57"/>
      <c r="H53" s="57"/>
    </row>
    <row r="54" spans="1:8">
      <c r="A54" s="61"/>
      <c r="B54" s="30"/>
      <c r="C54" s="56"/>
      <c r="D54" s="56"/>
      <c r="E54" s="57"/>
      <c r="F54" s="57"/>
      <c r="G54" s="57"/>
      <c r="H54" s="57"/>
    </row>
    <row r="55" spans="1:8">
      <c r="A55" s="61"/>
      <c r="B55" s="30"/>
      <c r="C55" s="56"/>
      <c r="D55" s="56"/>
      <c r="E55" s="57"/>
      <c r="F55" s="57"/>
      <c r="G55" s="57"/>
      <c r="H55" s="57"/>
    </row>
    <row r="56" spans="1:8">
      <c r="A56" s="61"/>
      <c r="B56" s="30"/>
      <c r="C56" s="56"/>
      <c r="D56" s="56"/>
      <c r="E56" s="57"/>
      <c r="F56" s="57"/>
      <c r="G56" s="57"/>
      <c r="H56" s="57"/>
    </row>
    <row r="57" spans="1:8">
      <c r="A57" s="61"/>
      <c r="B57" s="30"/>
      <c r="C57" s="56"/>
      <c r="D57" s="56"/>
      <c r="E57" s="57"/>
      <c r="F57" s="57"/>
      <c r="G57" s="57"/>
      <c r="H57" s="57"/>
    </row>
    <row r="58" spans="1:8">
      <c r="A58" s="61"/>
      <c r="B58" s="30"/>
      <c r="C58" s="56"/>
      <c r="D58" s="56"/>
      <c r="E58" s="57"/>
      <c r="F58" s="57"/>
      <c r="G58" s="57"/>
      <c r="H58" s="57"/>
    </row>
    <row r="59" spans="1:8">
      <c r="A59" s="61"/>
      <c r="B59" s="30"/>
      <c r="C59" s="56"/>
      <c r="D59" s="56"/>
      <c r="E59" s="57"/>
      <c r="F59" s="57"/>
      <c r="G59" s="57"/>
      <c r="H59" s="57"/>
    </row>
    <row r="60" spans="1:8">
      <c r="A60" s="61"/>
      <c r="B60" s="30"/>
      <c r="C60" s="56"/>
      <c r="D60" s="56"/>
      <c r="E60" s="57"/>
      <c r="F60" s="57"/>
      <c r="G60" s="57"/>
      <c r="H60" s="57"/>
    </row>
    <row r="61" spans="1:8">
      <c r="A61" s="61"/>
      <c r="B61" s="30"/>
      <c r="C61" s="56"/>
      <c r="D61" s="56"/>
      <c r="E61" s="57"/>
      <c r="F61" s="57"/>
      <c r="G61" s="57"/>
      <c r="H61" s="57"/>
    </row>
    <row r="62" spans="1:8">
      <c r="A62" s="76"/>
      <c r="B62" s="46"/>
      <c r="C62" s="91"/>
      <c r="D62" s="91"/>
      <c r="E62" s="92"/>
      <c r="F62" s="92"/>
      <c r="G62" s="92"/>
      <c r="H62" s="92"/>
    </row>
    <row r="63" spans="1:8" ht="15.75" thickBot="1">
      <c r="A63" s="89" t="s">
        <v>9</v>
      </c>
      <c r="B63" s="90"/>
      <c r="C63" s="119">
        <f>SUM(E63:H63)</f>
        <v>122736</v>
      </c>
      <c r="D63" s="119"/>
      <c r="E63" s="120">
        <f>SUM(E44:E61)</f>
        <v>30000</v>
      </c>
      <c r="F63" s="120">
        <f t="shared" ref="F63:H63" si="2">SUM(F44:F61)</f>
        <v>92736</v>
      </c>
      <c r="G63" s="58">
        <f t="shared" si="2"/>
        <v>0</v>
      </c>
      <c r="H63" s="58">
        <f t="shared" si="2"/>
        <v>0</v>
      </c>
    </row>
    <row r="64" spans="1:8">
      <c r="A64" s="8"/>
      <c r="B64" s="8"/>
      <c r="C64" s="8"/>
      <c r="D64" s="8"/>
      <c r="E64" s="8"/>
      <c r="F64" s="8"/>
      <c r="G64" s="8"/>
      <c r="H64" s="8"/>
    </row>
    <row r="65" spans="1:8">
      <c r="A65" s="8"/>
      <c r="B65" s="8"/>
      <c r="C65" s="8"/>
      <c r="D65" s="8"/>
      <c r="E65" s="8"/>
      <c r="F65" s="8"/>
      <c r="G65" s="8"/>
      <c r="H65" s="8"/>
    </row>
    <row r="66" spans="1:8">
      <c r="A66" s="8"/>
      <c r="B66" s="8"/>
      <c r="C66" s="8"/>
      <c r="D66" s="8"/>
      <c r="E66" s="8"/>
      <c r="F66" s="8"/>
      <c r="G66" s="8"/>
      <c r="H66" s="8"/>
    </row>
    <row r="67" spans="1:8">
      <c r="A67" s="8"/>
      <c r="B67" s="8"/>
      <c r="C67" s="8"/>
      <c r="D67" s="8"/>
      <c r="E67" s="8"/>
      <c r="F67" s="8"/>
      <c r="G67" s="8"/>
      <c r="H67" s="8"/>
    </row>
    <row r="68" spans="1:8">
      <c r="A68" s="8"/>
      <c r="B68" s="8"/>
      <c r="C68" s="8"/>
      <c r="D68" s="8"/>
      <c r="E68" s="8"/>
      <c r="F68" s="8"/>
      <c r="G68" s="8"/>
      <c r="H68" s="8"/>
    </row>
    <row r="69" spans="1:8" ht="18">
      <c r="A69" s="129" t="s">
        <v>18</v>
      </c>
      <c r="B69" s="129"/>
      <c r="C69" s="129"/>
      <c r="D69" s="129"/>
      <c r="E69" s="129"/>
      <c r="F69" s="129"/>
      <c r="G69" s="129"/>
      <c r="H69" s="129"/>
    </row>
    <row r="70" spans="1:8" ht="15.75">
      <c r="A70" s="130" t="s">
        <v>6</v>
      </c>
      <c r="B70" s="130"/>
      <c r="C70" s="130"/>
      <c r="D70" s="130"/>
      <c r="E70" s="130"/>
      <c r="F70" s="130"/>
      <c r="G70" s="130"/>
      <c r="H70" s="130"/>
    </row>
    <row r="71" spans="1:8" ht="15.75">
      <c r="A71" s="130" t="s">
        <v>51</v>
      </c>
      <c r="B71" s="130"/>
      <c r="C71" s="130"/>
      <c r="D71" s="130"/>
      <c r="E71" s="130"/>
      <c r="F71" s="130"/>
      <c r="G71" s="130"/>
      <c r="H71" s="130"/>
    </row>
    <row r="72" spans="1:8" ht="18">
      <c r="A72" s="135" t="s">
        <v>11</v>
      </c>
      <c r="B72" s="135"/>
      <c r="C72" s="135"/>
      <c r="D72" s="135"/>
      <c r="E72" s="135"/>
      <c r="F72" s="135"/>
      <c r="G72" s="135"/>
      <c r="H72" s="135"/>
    </row>
    <row r="73" spans="1:8" ht="21" customHeight="1" thickBot="1">
      <c r="A73" s="127" t="s">
        <v>67</v>
      </c>
      <c r="B73" s="127"/>
      <c r="C73" s="127"/>
      <c r="D73" s="127"/>
      <c r="E73" s="127"/>
      <c r="F73" s="127"/>
      <c r="G73" s="127"/>
      <c r="H73" s="127"/>
    </row>
    <row r="74" spans="1:8" s="110" customFormat="1">
      <c r="A74" s="133" t="s">
        <v>3</v>
      </c>
      <c r="B74" s="133" t="s">
        <v>4</v>
      </c>
      <c r="C74" s="133" t="s">
        <v>9</v>
      </c>
      <c r="D74" s="108"/>
      <c r="E74" s="133" t="s">
        <v>1</v>
      </c>
      <c r="F74" s="109" t="s">
        <v>7</v>
      </c>
      <c r="G74" s="133" t="s">
        <v>2</v>
      </c>
      <c r="H74" s="109" t="s">
        <v>30</v>
      </c>
    </row>
    <row r="75" spans="1:8" s="110" customFormat="1" ht="15.75" thickBot="1">
      <c r="A75" s="134"/>
      <c r="B75" s="134"/>
      <c r="C75" s="134"/>
      <c r="D75" s="111"/>
      <c r="E75" s="134"/>
      <c r="F75" s="112" t="s">
        <v>8</v>
      </c>
      <c r="G75" s="134"/>
      <c r="H75" s="112" t="s">
        <v>31</v>
      </c>
    </row>
    <row r="76" spans="1:8">
      <c r="A76" s="10"/>
      <c r="B76" s="11"/>
      <c r="C76" s="11"/>
      <c r="D76" s="11"/>
      <c r="E76" s="12"/>
      <c r="F76" s="12"/>
      <c r="G76" s="12"/>
      <c r="H76" s="53"/>
    </row>
    <row r="77" spans="1:8">
      <c r="A77" s="63" t="s">
        <v>52</v>
      </c>
      <c r="B77" s="55">
        <v>221</v>
      </c>
      <c r="C77" s="36">
        <f>SUM(E77:H77)</f>
        <v>250000</v>
      </c>
      <c r="D77" s="36"/>
      <c r="E77" s="28">
        <f t="shared" ref="E77:H78" si="3">+E10-E44</f>
        <v>100000</v>
      </c>
      <c r="F77" s="28">
        <f t="shared" si="3"/>
        <v>0</v>
      </c>
      <c r="G77" s="28">
        <f t="shared" si="3"/>
        <v>150000</v>
      </c>
      <c r="H77" s="62">
        <f t="shared" si="3"/>
        <v>0</v>
      </c>
    </row>
    <row r="78" spans="1:8">
      <c r="A78" s="63" t="s">
        <v>53</v>
      </c>
      <c r="B78" s="55">
        <v>226</v>
      </c>
      <c r="C78" s="36">
        <f>SUM(E78:H78)</f>
        <v>-22736</v>
      </c>
      <c r="D78" s="36"/>
      <c r="E78" s="28">
        <f t="shared" si="3"/>
        <v>-30000</v>
      </c>
      <c r="F78" s="28">
        <f t="shared" si="3"/>
        <v>-92736</v>
      </c>
      <c r="G78" s="28">
        <f t="shared" si="3"/>
        <v>100000</v>
      </c>
      <c r="H78" s="62">
        <f t="shared" si="3"/>
        <v>0</v>
      </c>
    </row>
    <row r="79" spans="1:8">
      <c r="A79" s="63"/>
      <c r="B79" s="55"/>
      <c r="C79" s="36"/>
      <c r="D79" s="36"/>
      <c r="E79" s="28"/>
      <c r="F79" s="28"/>
      <c r="G79" s="28"/>
      <c r="H79" s="62"/>
    </row>
    <row r="80" spans="1:8">
      <c r="A80" s="61"/>
      <c r="B80" s="30"/>
      <c r="C80" s="36"/>
      <c r="D80" s="36"/>
      <c r="E80" s="28"/>
      <c r="F80" s="28"/>
      <c r="G80" s="28"/>
      <c r="H80" s="62"/>
    </row>
    <row r="81" spans="1:10">
      <c r="A81" s="61"/>
      <c r="B81" s="30"/>
      <c r="C81" s="36"/>
      <c r="D81" s="36"/>
      <c r="E81" s="28"/>
      <c r="F81" s="28"/>
      <c r="G81" s="28"/>
      <c r="H81" s="62"/>
    </row>
    <row r="82" spans="1:10">
      <c r="A82" s="61"/>
      <c r="B82" s="30"/>
      <c r="C82" s="36"/>
      <c r="D82" s="36"/>
      <c r="E82" s="28"/>
      <c r="F82" s="28"/>
      <c r="G82" s="28"/>
      <c r="H82" s="62"/>
    </row>
    <row r="83" spans="1:10">
      <c r="A83" s="61"/>
      <c r="B83" s="30"/>
      <c r="C83" s="36"/>
      <c r="D83" s="36"/>
      <c r="E83" s="28"/>
      <c r="F83" s="28"/>
      <c r="G83" s="28"/>
      <c r="H83" s="62"/>
    </row>
    <row r="84" spans="1:10">
      <c r="A84" s="61"/>
      <c r="B84" s="30"/>
      <c r="C84" s="36"/>
      <c r="D84" s="36"/>
      <c r="E84" s="28"/>
      <c r="F84" s="28"/>
      <c r="G84" s="28"/>
      <c r="H84" s="62"/>
    </row>
    <row r="85" spans="1:10">
      <c r="A85" s="61"/>
      <c r="B85" s="30"/>
      <c r="C85" s="36"/>
      <c r="D85" s="36"/>
      <c r="E85" s="28"/>
      <c r="F85" s="28"/>
      <c r="G85" s="28"/>
      <c r="H85" s="62"/>
    </row>
    <row r="86" spans="1:10">
      <c r="A86" s="61"/>
      <c r="B86" s="30"/>
      <c r="C86" s="36"/>
      <c r="D86" s="36"/>
      <c r="E86" s="28"/>
      <c r="F86" s="28"/>
      <c r="G86" s="28"/>
      <c r="H86" s="62"/>
    </row>
    <row r="87" spans="1:10">
      <c r="A87" s="61"/>
      <c r="B87" s="30"/>
      <c r="C87" s="36"/>
      <c r="D87" s="36"/>
      <c r="E87" s="28"/>
      <c r="F87" s="28"/>
      <c r="G87" s="28"/>
      <c r="H87" s="62"/>
    </row>
    <row r="88" spans="1:10">
      <c r="A88" s="61"/>
      <c r="B88" s="30"/>
      <c r="C88" s="36"/>
      <c r="D88" s="36"/>
      <c r="E88" s="28"/>
      <c r="F88" s="28"/>
      <c r="G88" s="28"/>
      <c r="H88" s="62"/>
    </row>
    <row r="89" spans="1:10">
      <c r="A89" s="61"/>
      <c r="B89" s="30"/>
      <c r="C89" s="36"/>
      <c r="D89" s="36"/>
      <c r="E89" s="28"/>
      <c r="F89" s="28"/>
      <c r="G89" s="28"/>
      <c r="H89" s="62"/>
    </row>
    <row r="90" spans="1:10">
      <c r="A90" s="61"/>
      <c r="B90" s="30"/>
      <c r="C90" s="36"/>
      <c r="D90" s="36"/>
      <c r="E90" s="28"/>
      <c r="F90" s="28"/>
      <c r="G90" s="28"/>
      <c r="H90" s="62"/>
    </row>
    <row r="91" spans="1:10">
      <c r="A91" s="61"/>
      <c r="B91" s="30"/>
      <c r="C91" s="36"/>
      <c r="D91" s="36"/>
      <c r="E91" s="28"/>
      <c r="F91" s="28"/>
      <c r="G91" s="28"/>
      <c r="H91" s="62"/>
    </row>
    <row r="92" spans="1:10">
      <c r="A92" s="76"/>
      <c r="B92" s="46"/>
      <c r="C92" s="46"/>
      <c r="D92" s="46"/>
      <c r="E92" s="47"/>
      <c r="F92" s="47"/>
      <c r="G92" s="47"/>
      <c r="H92" s="93"/>
    </row>
    <row r="93" spans="1:10" ht="15.75" thickBot="1">
      <c r="A93" s="89" t="s">
        <v>9</v>
      </c>
      <c r="B93" s="77"/>
      <c r="C93" s="38">
        <f>SUM(C77:C92)</f>
        <v>227264</v>
      </c>
      <c r="D93" s="38"/>
      <c r="E93" s="37">
        <f>SUM(E77:E91)</f>
        <v>70000</v>
      </c>
      <c r="F93" s="37">
        <f t="shared" ref="F93:H93" si="4">SUM(F77:F91)</f>
        <v>-92736</v>
      </c>
      <c r="G93" s="37">
        <f t="shared" si="4"/>
        <v>250000</v>
      </c>
      <c r="H93" s="94">
        <f t="shared" si="4"/>
        <v>0</v>
      </c>
      <c r="J93" s="45"/>
    </row>
    <row r="94" spans="1:10" s="52" customFormat="1" ht="11.25">
      <c r="A94" s="48" t="s">
        <v>64</v>
      </c>
      <c r="B94" s="49"/>
      <c r="C94" s="50"/>
      <c r="D94" s="49"/>
      <c r="E94" s="50"/>
      <c r="F94" s="50"/>
      <c r="G94" s="50"/>
      <c r="H94" s="51"/>
    </row>
    <row r="95" spans="1:10">
      <c r="A95" s="43" t="s">
        <v>50</v>
      </c>
      <c r="B95" s="32"/>
      <c r="C95" s="32"/>
      <c r="D95" s="32"/>
      <c r="E95" s="44" t="s">
        <v>66</v>
      </c>
      <c r="F95" s="32"/>
      <c r="G95" s="44" t="s">
        <v>14</v>
      </c>
      <c r="H95" s="31"/>
    </row>
    <row r="96" spans="1:10">
      <c r="A96" s="18"/>
      <c r="B96" s="16"/>
      <c r="C96" s="16"/>
      <c r="D96" s="16"/>
      <c r="E96" s="16"/>
      <c r="F96" s="16"/>
      <c r="G96" s="16"/>
      <c r="H96" s="17"/>
    </row>
    <row r="97" spans="1:8">
      <c r="A97" s="18"/>
      <c r="B97" s="16"/>
      <c r="C97" s="16"/>
      <c r="D97" s="16"/>
      <c r="E97" s="16"/>
      <c r="F97" s="16"/>
      <c r="G97" s="16"/>
      <c r="H97" s="17"/>
    </row>
    <row r="98" spans="1:8">
      <c r="A98" s="39" t="s">
        <v>13</v>
      </c>
      <c r="B98" s="40"/>
      <c r="C98" s="40"/>
      <c r="D98" s="40"/>
      <c r="E98" s="136" t="s">
        <v>62</v>
      </c>
      <c r="F98" s="136"/>
      <c r="G98" s="41" t="s">
        <v>58</v>
      </c>
      <c r="H98" s="42"/>
    </row>
    <row r="99" spans="1:8">
      <c r="A99" s="18" t="s">
        <v>56</v>
      </c>
      <c r="B99" s="16"/>
      <c r="C99" s="16"/>
      <c r="D99" s="16"/>
      <c r="E99" s="137" t="s">
        <v>65</v>
      </c>
      <c r="F99" s="137"/>
      <c r="G99" s="16" t="s">
        <v>59</v>
      </c>
      <c r="H99" s="17"/>
    </row>
    <row r="100" spans="1:8" ht="15.75" thickBot="1">
      <c r="A100" s="19" t="s">
        <v>57</v>
      </c>
      <c r="B100" s="20"/>
      <c r="C100" s="20"/>
      <c r="D100" s="20"/>
      <c r="E100" s="20" t="s">
        <v>63</v>
      </c>
      <c r="F100" s="20"/>
      <c r="G100" s="20"/>
      <c r="H100" s="21"/>
    </row>
  </sheetData>
  <mergeCells count="32">
    <mergeCell ref="B74:B75"/>
    <mergeCell ref="C74:C75"/>
    <mergeCell ref="E74:E75"/>
    <mergeCell ref="G74:G75"/>
    <mergeCell ref="A69:H69"/>
    <mergeCell ref="A70:H70"/>
    <mergeCell ref="A7:A8"/>
    <mergeCell ref="B7:B8"/>
    <mergeCell ref="C7:C8"/>
    <mergeCell ref="E7:E8"/>
    <mergeCell ref="G7:G8"/>
    <mergeCell ref="E98:F98"/>
    <mergeCell ref="E99:F99"/>
    <mergeCell ref="A35:H35"/>
    <mergeCell ref="A71:H71"/>
    <mergeCell ref="A72:H72"/>
    <mergeCell ref="A73:H73"/>
    <mergeCell ref="A36:H36"/>
    <mergeCell ref="A37:H37"/>
    <mergeCell ref="A38:H38"/>
    <mergeCell ref="A39:H39"/>
    <mergeCell ref="A41:A42"/>
    <mergeCell ref="B41:B42"/>
    <mergeCell ref="C41:C42"/>
    <mergeCell ref="E41:E42"/>
    <mergeCell ref="G41:G42"/>
    <mergeCell ref="A74:A75"/>
    <mergeCell ref="A1:H1"/>
    <mergeCell ref="A2:H2"/>
    <mergeCell ref="A3:H3"/>
    <mergeCell ref="A4:H4"/>
    <mergeCell ref="A5:H5"/>
  </mergeCells>
  <pageMargins left="1.5" right="0.25" top="0.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enduser</dc:creator>
  <cp:lastModifiedBy>veron</cp:lastModifiedBy>
  <cp:lastPrinted>2014-01-06T18:51:16Z</cp:lastPrinted>
  <dcterms:created xsi:type="dcterms:W3CDTF">2011-03-04T02:00:56Z</dcterms:created>
  <dcterms:modified xsi:type="dcterms:W3CDTF">2014-01-09T19:30:59Z</dcterms:modified>
</cp:coreProperties>
</file>