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46" windowWidth="19020" windowHeight="8700" tabRatio="710" activeTab="0"/>
  </bookViews>
  <sheets>
    <sheet name="SAAODB.Annex A" sheetId="1" r:id="rId1"/>
  </sheets>
  <definedNames>
    <definedName name="_xlnm.Print_Area" localSheetId="0">'SAAODB.Annex A'!$A$1:$Y$60</definedName>
    <definedName name="_xlnm.Print_Titles" localSheetId="0">'SAAODB.Annex A'!$A:$A,'SAAODB.Annex A'!$1:$2</definedName>
  </definedNames>
  <calcPr fullCalcOnLoad="1"/>
</workbook>
</file>

<file path=xl/sharedStrings.xml><?xml version="1.0" encoding="utf-8"?>
<sst xmlns="http://schemas.openxmlformats.org/spreadsheetml/2006/main" count="99" uniqueCount="73">
  <si>
    <t>Approved By:</t>
  </si>
  <si>
    <t>Pension and Gratuity Fund / Retirement Benefits Fund</t>
  </si>
  <si>
    <t xml:space="preserve">Transfer  To </t>
  </si>
  <si>
    <t>Others (please specify)</t>
  </si>
  <si>
    <t>II.  PRIOR YEAR's BUDGET/ CONTINUING APPROPRIATIONS</t>
  </si>
  <si>
    <t xml:space="preserve">E.  SPECIAL PURPOSE FUNDS </t>
  </si>
  <si>
    <t>1st Quarter ending March 31</t>
  </si>
  <si>
    <t>2nd Quarter ending June 30</t>
  </si>
  <si>
    <t>3rd Quarter ending Sept. 30</t>
  </si>
  <si>
    <t>4th Quarter ending Dec. 31</t>
  </si>
  <si>
    <t>Unpaid Obligations</t>
  </si>
  <si>
    <t xml:space="preserve">Financial Expenses </t>
  </si>
  <si>
    <t>Agency Budget Officer</t>
  </si>
  <si>
    <t>Agency Chief Accountant</t>
  </si>
  <si>
    <t>Miscellaneous Personnel Benefits Fund</t>
  </si>
  <si>
    <t>Calamity Fund</t>
  </si>
  <si>
    <t>Priority Development Assistance Fund</t>
  </si>
  <si>
    <t>C.  AUTOMATIC APPROPRIATIONS</t>
  </si>
  <si>
    <t>Retirement and Life Insurance Premium</t>
  </si>
  <si>
    <t>Customs Duties and Taxes</t>
  </si>
  <si>
    <t>Certified Correct:</t>
  </si>
  <si>
    <t>Annex A</t>
  </si>
  <si>
    <t xml:space="preserve">B.  SPECIAL PURPOSE FUNDS </t>
  </si>
  <si>
    <t>Total</t>
  </si>
  <si>
    <t>Allotments</t>
  </si>
  <si>
    <t>8 = (5-6+7)</t>
  </si>
  <si>
    <t>_______________________________</t>
  </si>
  <si>
    <t>GRAND TOTAL</t>
  </si>
  <si>
    <t>Head of Agency or Authorized Representative</t>
  </si>
  <si>
    <t>Date:</t>
  </si>
  <si>
    <t>Region/Province/City:_____________</t>
  </si>
  <si>
    <t>Authorized   Appropriation</t>
  </si>
  <si>
    <t>Adjustments</t>
  </si>
  <si>
    <t>Adjusted Appropriations</t>
  </si>
  <si>
    <t xml:space="preserve">Current Year Obligations  </t>
  </si>
  <si>
    <t>Appropriations</t>
  </si>
  <si>
    <t>Balances</t>
  </si>
  <si>
    <t>Unobligated Allotment</t>
  </si>
  <si>
    <t>Adjusted Total Allotments</t>
  </si>
  <si>
    <t xml:space="preserve">Maintenance &amp; Other Operating Expenses </t>
  </si>
  <si>
    <t xml:space="preserve">Capital Outlays </t>
  </si>
  <si>
    <t>Allotments Received</t>
  </si>
  <si>
    <t>Current Year Disbursements</t>
  </si>
  <si>
    <t>Date:________</t>
  </si>
  <si>
    <t xml:space="preserve"> STATEMENT OF APPROPRIATIONS, ALLOTMENTS, OBLIGATIONS, DISBURSEMENTS AND BALANCES</t>
  </si>
  <si>
    <t>(2+3)=4</t>
  </si>
  <si>
    <t>Particulars</t>
  </si>
  <si>
    <t>I.  CURRENT YEAR BUDGET/APPROPRIATIONS</t>
  </si>
  <si>
    <t>Unreleased  Appropriation</t>
  </si>
  <si>
    <t xml:space="preserve">     AGENCY SPECIFIC BUDGET</t>
  </si>
  <si>
    <t xml:space="preserve">    TOTAL CURRENT YEAR BUDGET /APPROPRIATIONS</t>
  </si>
  <si>
    <t xml:space="preserve">    TOTAL PRIOR YEAR'S BUDGET/ CONT. APPROPRIATIONS</t>
  </si>
  <si>
    <t>13= (9+10+11+12)</t>
  </si>
  <si>
    <t>18= (14+15+16+17)</t>
  </si>
  <si>
    <t>19= (4-8)</t>
  </si>
  <si>
    <t>20= (8-13)</t>
  </si>
  <si>
    <t>21= (13-18)</t>
  </si>
  <si>
    <t>Personnel Services</t>
  </si>
  <si>
    <t xml:space="preserve">Personnel Services </t>
  </si>
  <si>
    <t xml:space="preserve">A.  AGENCY SPECIFIC BUDGET </t>
  </si>
  <si>
    <t>D.  UNRELEASED APPROPRIATION</t>
  </si>
  <si>
    <t>Capital Outlays</t>
  </si>
  <si>
    <t>ESTRELLITA M. DACLAN</t>
  </si>
  <si>
    <t>IMELDA B. GALINATO</t>
  </si>
  <si>
    <t>BEN D. LADILAD, President</t>
  </si>
  <si>
    <t xml:space="preserve">Agency/Operating Unit : BENGUET STATE UNIVERSITY                   </t>
  </si>
  <si>
    <t>Fund: GENERAL FUND</t>
  </si>
  <si>
    <t xml:space="preserve">Department:  SUC's </t>
  </si>
  <si>
    <t xml:space="preserve">   D. Subsidy to Operating Units</t>
  </si>
  <si>
    <t>As of the Quarter Ending  December  31, 2013</t>
  </si>
  <si>
    <r>
      <t xml:space="preserve">Transfer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From </t>
    </r>
  </si>
  <si>
    <r>
      <t xml:space="preserve">F. 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UNOBLIGATED  ALLOTMENT</t>
    </r>
  </si>
  <si>
    <r>
      <t>Personnel Services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 xml:space="preserve">(under </t>
    </r>
    <r>
      <rPr>
        <b/>
        <sz val="8"/>
        <rFont val="Arial"/>
        <family val="2"/>
      </rPr>
      <t>CFAG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</si>
</sst>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_(* #,##0.0_);_(* \(#,##0.0\);_(* &quot;-&quot;??_);_(@_)"/>
    <numFmt numFmtId="172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  <font>
      <i/>
      <sz val="8"/>
      <name val="Arial"/>
      <family val="2"/>
    </font>
    <font>
      <b/>
      <u val="singleAccounting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>
        <color indexed="63"/>
      </right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50" fillId="0" borderId="14" xfId="0" applyFont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170" fontId="2" fillId="0" borderId="22" xfId="0" applyNumberFormat="1" applyFont="1" applyBorder="1" applyAlignment="1">
      <alignment/>
    </xf>
    <xf numFmtId="170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 horizontal="left" indent="1"/>
    </xf>
    <xf numFmtId="170" fontId="2" fillId="0" borderId="25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 horizontal="left" indent="3"/>
    </xf>
    <xf numFmtId="43" fontId="4" fillId="0" borderId="24" xfId="42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3" fontId="4" fillId="0" borderId="24" xfId="0" applyNumberFormat="1" applyFont="1" applyBorder="1" applyAlignment="1">
      <alignment horizontal="center"/>
    </xf>
    <xf numFmtId="43" fontId="4" fillId="0" borderId="24" xfId="42" applyFont="1" applyBorder="1" applyAlignment="1">
      <alignment/>
    </xf>
    <xf numFmtId="43" fontId="6" fillId="0" borderId="24" xfId="42" applyFont="1" applyBorder="1" applyAlignment="1">
      <alignment/>
    </xf>
    <xf numFmtId="43" fontId="4" fillId="0" borderId="25" xfId="42" applyFont="1" applyBorder="1" applyAlignment="1">
      <alignment/>
    </xf>
    <xf numFmtId="43" fontId="4" fillId="0" borderId="27" xfId="42" applyFont="1" applyBorder="1" applyAlignment="1">
      <alignment/>
    </xf>
    <xf numFmtId="43" fontId="6" fillId="0" borderId="26" xfId="42" applyFont="1" applyBorder="1" applyAlignment="1">
      <alignment/>
    </xf>
    <xf numFmtId="43" fontId="4" fillId="0" borderId="25" xfId="0" applyNumberFormat="1" applyFont="1" applyBorder="1" applyAlignment="1">
      <alignment/>
    </xf>
    <xf numFmtId="43" fontId="4" fillId="0" borderId="24" xfId="0" applyNumberFormat="1" applyFont="1" applyBorder="1" applyAlignment="1">
      <alignment/>
    </xf>
    <xf numFmtId="43" fontId="2" fillId="0" borderId="24" xfId="0" applyNumberFormat="1" applyFont="1" applyBorder="1" applyAlignment="1">
      <alignment/>
    </xf>
    <xf numFmtId="43" fontId="6" fillId="0" borderId="22" xfId="42" applyFont="1" applyBorder="1" applyAlignment="1">
      <alignment/>
    </xf>
    <xf numFmtId="0" fontId="2" fillId="0" borderId="24" xfId="0" applyFont="1" applyBorder="1" applyAlignment="1">
      <alignment horizontal="center"/>
    </xf>
    <xf numFmtId="43" fontId="6" fillId="0" borderId="21" xfId="42" applyFont="1" applyBorder="1" applyAlignment="1">
      <alignment/>
    </xf>
    <xf numFmtId="43" fontId="4" fillId="0" borderId="22" xfId="42" applyFont="1" applyBorder="1" applyAlignment="1">
      <alignment/>
    </xf>
    <xf numFmtId="43" fontId="6" fillId="0" borderId="25" xfId="42" applyFont="1" applyBorder="1" applyAlignment="1">
      <alignment/>
    </xf>
    <xf numFmtId="43" fontId="2" fillId="0" borderId="25" xfId="42" applyFont="1" applyBorder="1" applyAlignment="1">
      <alignment/>
    </xf>
    <xf numFmtId="43" fontId="2" fillId="0" borderId="24" xfId="42" applyFont="1" applyBorder="1" applyAlignment="1">
      <alignment/>
    </xf>
    <xf numFmtId="43" fontId="4" fillId="0" borderId="25" xfId="42" applyFont="1" applyBorder="1" applyAlignment="1">
      <alignment horizontal="right"/>
    </xf>
    <xf numFmtId="43" fontId="4" fillId="0" borderId="24" xfId="42" applyFont="1" applyBorder="1" applyAlignment="1">
      <alignment horizontal="right"/>
    </xf>
    <xf numFmtId="0" fontId="2" fillId="0" borderId="25" xfId="0" applyFont="1" applyBorder="1" applyAlignment="1">
      <alignment horizontal="left" indent="4"/>
    </xf>
    <xf numFmtId="0" fontId="4" fillId="0" borderId="25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43" fontId="4" fillId="0" borderId="28" xfId="42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3" fontId="4" fillId="0" borderId="29" xfId="0" applyNumberFormat="1" applyFont="1" applyBorder="1" applyAlignment="1">
      <alignment horizontal="center"/>
    </xf>
    <xf numFmtId="43" fontId="4" fillId="0" borderId="28" xfId="42" applyFont="1" applyBorder="1" applyAlignment="1">
      <alignment horizontal="right"/>
    </xf>
    <xf numFmtId="43" fontId="4" fillId="0" borderId="29" xfId="0" applyNumberFormat="1" applyFont="1" applyBorder="1" applyAlignment="1">
      <alignment/>
    </xf>
    <xf numFmtId="43" fontId="4" fillId="0" borderId="29" xfId="42" applyFont="1" applyBorder="1" applyAlignment="1">
      <alignment/>
    </xf>
    <xf numFmtId="0" fontId="4" fillId="0" borderId="25" xfId="0" applyFont="1" applyFill="1" applyBorder="1" applyAlignment="1">
      <alignment/>
    </xf>
    <xf numFmtId="43" fontId="4" fillId="0" borderId="22" xfId="0" applyNumberFormat="1" applyFont="1" applyBorder="1" applyAlignment="1">
      <alignment horizontal="center"/>
    </xf>
    <xf numFmtId="43" fontId="2" fillId="0" borderId="22" xfId="42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left" wrapText="1" indent="1"/>
    </xf>
    <xf numFmtId="0" fontId="2" fillId="0" borderId="24" xfId="0" applyFont="1" applyFill="1" applyBorder="1" applyAlignment="1">
      <alignment horizontal="center"/>
    </xf>
    <xf numFmtId="43" fontId="7" fillId="0" borderId="25" xfId="42" applyFont="1" applyBorder="1" applyAlignment="1">
      <alignment/>
    </xf>
    <xf numFmtId="43" fontId="7" fillId="0" borderId="24" xfId="42" applyFont="1" applyBorder="1" applyAlignment="1">
      <alignment/>
    </xf>
    <xf numFmtId="0" fontId="2" fillId="0" borderId="24" xfId="0" applyFont="1" applyBorder="1" applyAlignment="1">
      <alignment horizontal="left" indent="2"/>
    </xf>
    <xf numFmtId="0" fontId="2" fillId="0" borderId="25" xfId="0" applyFont="1" applyBorder="1" applyAlignment="1">
      <alignment horizontal="left" indent="2"/>
    </xf>
    <xf numFmtId="0" fontId="2" fillId="0" borderId="24" xfId="0" applyFont="1" applyBorder="1" applyAlignment="1">
      <alignment horizontal="left" indent="3"/>
    </xf>
    <xf numFmtId="0" fontId="2" fillId="0" borderId="30" xfId="0" applyFont="1" applyBorder="1" applyAlignment="1">
      <alignment horizontal="center"/>
    </xf>
    <xf numFmtId="43" fontId="9" fillId="0" borderId="25" xfId="42" applyFont="1" applyBorder="1" applyAlignment="1">
      <alignment horizontal="right"/>
    </xf>
    <xf numFmtId="43" fontId="9" fillId="0" borderId="24" xfId="42" applyFont="1" applyBorder="1" applyAlignment="1">
      <alignment horizontal="right"/>
    </xf>
    <xf numFmtId="0" fontId="4" fillId="0" borderId="21" xfId="0" applyFont="1" applyBorder="1" applyAlignment="1">
      <alignment horizontal="left" indent="1"/>
    </xf>
    <xf numFmtId="0" fontId="4" fillId="0" borderId="22" xfId="0" applyFont="1" applyBorder="1" applyAlignment="1">
      <alignment horizontal="center"/>
    </xf>
    <xf numFmtId="170" fontId="2" fillId="0" borderId="26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49" fontId="4" fillId="0" borderId="3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" fillId="0" borderId="12" xfId="0" applyFont="1" applyBorder="1" applyAlignment="1">
      <alignment/>
    </xf>
    <xf numFmtId="170" fontId="2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Fill="1" applyBorder="1" applyAlignment="1">
      <alignment horizontal="left" vertical="top"/>
    </xf>
    <xf numFmtId="172" fontId="4" fillId="0" borderId="25" xfId="0" applyNumberFormat="1" applyFont="1" applyBorder="1" applyAlignment="1">
      <alignment/>
    </xf>
    <xf numFmtId="172" fontId="6" fillId="0" borderId="24" xfId="42" applyNumberFormat="1" applyFont="1" applyBorder="1" applyAlignment="1">
      <alignment/>
    </xf>
    <xf numFmtId="172" fontId="4" fillId="0" borderId="28" xfId="42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 indent="3"/>
    </xf>
    <xf numFmtId="0" fontId="4" fillId="0" borderId="29" xfId="0" applyFont="1" applyBorder="1" applyAlignment="1">
      <alignment horizontal="left" wrapText="1"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zoomScalePageLayoutView="0" workbookViewId="0" topLeftCell="A2">
      <pane xSplit="1" ySplit="11" topLeftCell="K13" activePane="bottomRight" state="frozen"/>
      <selection pane="topLeft" activeCell="A2" sqref="A2"/>
      <selection pane="topRight" activeCell="B2" sqref="B2"/>
      <selection pane="bottomLeft" activeCell="A13" sqref="A13"/>
      <selection pane="bottomRight" activeCell="Y7" sqref="Y7"/>
    </sheetView>
  </sheetViews>
  <sheetFormatPr defaultColWidth="9.140625" defaultRowHeight="12.75"/>
  <cols>
    <col min="1" max="1" width="34.00390625" style="0" customWidth="1"/>
    <col min="2" max="2" width="13.00390625" style="0" customWidth="1"/>
    <col min="3" max="3" width="6.00390625" style="0" customWidth="1"/>
    <col min="4" max="4" width="12.8515625" style="0" customWidth="1"/>
    <col min="5" max="7" width="0" style="0" hidden="1" customWidth="1"/>
    <col min="8" max="8" width="0.42578125" style="0" hidden="1" customWidth="1"/>
    <col min="9" max="9" width="12.8515625" style="0" customWidth="1"/>
    <col min="10" max="10" width="9.7109375" style="0" customWidth="1"/>
    <col min="11" max="11" width="9.8515625" style="0" customWidth="1"/>
    <col min="12" max="12" width="13.57421875" style="1" customWidth="1"/>
    <col min="13" max="13" width="13.28125" style="0" customWidth="1"/>
    <col min="14" max="14" width="12.57421875" style="0" customWidth="1"/>
    <col min="15" max="15" width="12.140625" style="0" customWidth="1"/>
    <col min="16" max="17" width="13.57421875" style="0" customWidth="1"/>
    <col min="18" max="18" width="13.00390625" style="0" customWidth="1"/>
    <col min="19" max="19" width="11.8515625" style="0" customWidth="1"/>
    <col min="20" max="20" width="11.7109375" style="0" customWidth="1"/>
    <col min="21" max="21" width="13.140625" style="0" customWidth="1"/>
    <col min="22" max="22" width="13.7109375" style="0" customWidth="1"/>
    <col min="23" max="23" width="10.8515625" style="0" customWidth="1"/>
    <col min="24" max="24" width="12.57421875" style="0" customWidth="1"/>
    <col min="25" max="25" width="7.140625" style="0" customWidth="1"/>
  </cols>
  <sheetData>
    <row r="1" spans="1:25" ht="26.2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2" t="s">
        <v>21</v>
      </c>
      <c r="X1" s="122"/>
      <c r="Y1" s="123"/>
    </row>
    <row r="2" spans="1:25" ht="14.25" customHeight="1">
      <c r="A2" s="131" t="s">
        <v>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3"/>
    </row>
    <row r="3" spans="1:25" ht="12.75" customHeight="1">
      <c r="A3" s="131" t="s">
        <v>69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3"/>
    </row>
    <row r="4" spans="1:25" ht="21" customHeight="1">
      <c r="A4" s="16" t="s">
        <v>67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0"/>
      <c r="X4" s="10"/>
      <c r="Y4" s="17"/>
    </row>
    <row r="5" spans="1:25" ht="12.75">
      <c r="A5" s="16" t="s">
        <v>65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0"/>
      <c r="N5" s="10"/>
      <c r="O5" s="10"/>
      <c r="P5" s="10"/>
      <c r="Q5" s="10"/>
      <c r="R5" s="10"/>
      <c r="S5" s="10"/>
      <c r="T5" s="10"/>
      <c r="U5" s="18"/>
      <c r="V5" s="10"/>
      <c r="W5" s="10"/>
      <c r="X5" s="10"/>
      <c r="Y5" s="17"/>
    </row>
    <row r="6" spans="1:25" ht="12.75">
      <c r="A6" s="16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0"/>
      <c r="N6" s="10"/>
      <c r="O6" s="10"/>
      <c r="P6" s="10"/>
      <c r="Q6" s="10"/>
      <c r="R6" s="10"/>
      <c r="S6" s="10"/>
      <c r="T6" s="19"/>
      <c r="U6" s="19"/>
      <c r="V6" s="10"/>
      <c r="W6" s="10"/>
      <c r="X6" s="10"/>
      <c r="Y6" s="17"/>
    </row>
    <row r="7" spans="1:26" ht="13.5" thickBot="1">
      <c r="A7" s="16" t="s">
        <v>66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  <c r="O7" s="21"/>
      <c r="P7" s="21"/>
      <c r="Q7" s="21"/>
      <c r="R7" s="21"/>
      <c r="S7" s="21"/>
      <c r="T7" s="22"/>
      <c r="U7" s="22"/>
      <c r="V7" s="21"/>
      <c r="W7" s="21"/>
      <c r="X7" s="21"/>
      <c r="Y7" s="23"/>
      <c r="Z7" s="3"/>
    </row>
    <row r="8" spans="1:26" ht="18" customHeight="1" thickBot="1">
      <c r="A8" s="129" t="s">
        <v>46</v>
      </c>
      <c r="B8" s="134" t="s">
        <v>35</v>
      </c>
      <c r="C8" s="135"/>
      <c r="D8" s="136"/>
      <c r="E8" s="134" t="s">
        <v>24</v>
      </c>
      <c r="F8" s="135"/>
      <c r="G8" s="135"/>
      <c r="H8" s="135"/>
      <c r="I8" s="135"/>
      <c r="J8" s="135"/>
      <c r="K8" s="135"/>
      <c r="L8" s="136"/>
      <c r="M8" s="124" t="s">
        <v>34</v>
      </c>
      <c r="N8" s="125"/>
      <c r="O8" s="125"/>
      <c r="P8" s="125"/>
      <c r="Q8" s="126"/>
      <c r="R8" s="124" t="s">
        <v>42</v>
      </c>
      <c r="S8" s="125"/>
      <c r="T8" s="125"/>
      <c r="U8" s="125"/>
      <c r="V8" s="126"/>
      <c r="W8" s="124" t="s">
        <v>36</v>
      </c>
      <c r="X8" s="125"/>
      <c r="Y8" s="126"/>
      <c r="Z8" s="3"/>
    </row>
    <row r="9" spans="1:26" ht="18" customHeight="1">
      <c r="A9" s="130"/>
      <c r="B9" s="129" t="s">
        <v>31</v>
      </c>
      <c r="C9" s="129" t="s">
        <v>32</v>
      </c>
      <c r="D9" s="129" t="s">
        <v>33</v>
      </c>
      <c r="E9" s="129" t="s">
        <v>6</v>
      </c>
      <c r="F9" s="127" t="s">
        <v>7</v>
      </c>
      <c r="G9" s="127" t="s">
        <v>8</v>
      </c>
      <c r="H9" s="127" t="s">
        <v>9</v>
      </c>
      <c r="I9" s="127" t="s">
        <v>41</v>
      </c>
      <c r="J9" s="129" t="s">
        <v>2</v>
      </c>
      <c r="K9" s="129" t="s">
        <v>70</v>
      </c>
      <c r="L9" s="129" t="s">
        <v>38</v>
      </c>
      <c r="M9" s="129" t="s">
        <v>6</v>
      </c>
      <c r="N9" s="127" t="s">
        <v>7</v>
      </c>
      <c r="O9" s="127" t="s">
        <v>8</v>
      </c>
      <c r="P9" s="127" t="s">
        <v>9</v>
      </c>
      <c r="Q9" s="127" t="s">
        <v>23</v>
      </c>
      <c r="R9" s="129" t="s">
        <v>6</v>
      </c>
      <c r="S9" s="127" t="s">
        <v>7</v>
      </c>
      <c r="T9" s="127" t="s">
        <v>8</v>
      </c>
      <c r="U9" s="127" t="s">
        <v>9</v>
      </c>
      <c r="V9" s="127" t="s">
        <v>23</v>
      </c>
      <c r="W9" s="127" t="s">
        <v>48</v>
      </c>
      <c r="X9" s="127" t="s">
        <v>37</v>
      </c>
      <c r="Y9" s="127" t="s">
        <v>10</v>
      </c>
      <c r="Z9" s="3"/>
    </row>
    <row r="10" spans="1:26" ht="18.75" customHeight="1">
      <c r="A10" s="130"/>
      <c r="B10" s="130"/>
      <c r="C10" s="130"/>
      <c r="D10" s="130"/>
      <c r="E10" s="130"/>
      <c r="F10" s="128"/>
      <c r="G10" s="128"/>
      <c r="H10" s="128"/>
      <c r="I10" s="128"/>
      <c r="J10" s="130"/>
      <c r="K10" s="130"/>
      <c r="L10" s="130"/>
      <c r="M10" s="130"/>
      <c r="N10" s="128"/>
      <c r="O10" s="128"/>
      <c r="P10" s="128"/>
      <c r="Q10" s="128"/>
      <c r="R10" s="130"/>
      <c r="S10" s="128"/>
      <c r="T10" s="128"/>
      <c r="U10" s="128"/>
      <c r="V10" s="128"/>
      <c r="W10" s="128"/>
      <c r="X10" s="128"/>
      <c r="Y10" s="128"/>
      <c r="Z10" s="3"/>
    </row>
    <row r="11" spans="1:26" ht="4.5" customHeight="1" thickBot="1">
      <c r="A11" s="130"/>
      <c r="B11" s="130"/>
      <c r="C11" s="130"/>
      <c r="D11" s="130"/>
      <c r="E11" s="130"/>
      <c r="F11" s="128"/>
      <c r="G11" s="128"/>
      <c r="H11" s="128"/>
      <c r="I11" s="128"/>
      <c r="J11" s="130"/>
      <c r="K11" s="130"/>
      <c r="L11" s="130"/>
      <c r="M11" s="130"/>
      <c r="N11" s="128"/>
      <c r="O11" s="128"/>
      <c r="P11" s="128"/>
      <c r="Q11" s="128"/>
      <c r="R11" s="130"/>
      <c r="S11" s="128"/>
      <c r="T11" s="128"/>
      <c r="U11" s="128"/>
      <c r="V11" s="128"/>
      <c r="W11" s="128"/>
      <c r="X11" s="128"/>
      <c r="Y11" s="128"/>
      <c r="Z11" s="3"/>
    </row>
    <row r="12" spans="1:26" s="2" customFormat="1" ht="22.5" customHeight="1" thickBot="1">
      <c r="A12" s="24">
        <v>1</v>
      </c>
      <c r="B12" s="24">
        <v>2</v>
      </c>
      <c r="C12" s="24">
        <v>3</v>
      </c>
      <c r="D12" s="25" t="s">
        <v>45</v>
      </c>
      <c r="E12" s="26">
        <v>6</v>
      </c>
      <c r="F12" s="26">
        <v>7</v>
      </c>
      <c r="G12" s="26">
        <v>8</v>
      </c>
      <c r="H12" s="26">
        <v>9</v>
      </c>
      <c r="I12" s="24">
        <v>5</v>
      </c>
      <c r="J12" s="24">
        <v>6</v>
      </c>
      <c r="K12" s="24">
        <v>7</v>
      </c>
      <c r="L12" s="24" t="s">
        <v>25</v>
      </c>
      <c r="M12" s="24">
        <v>9</v>
      </c>
      <c r="N12" s="25">
        <v>10</v>
      </c>
      <c r="O12" s="25">
        <v>11</v>
      </c>
      <c r="P12" s="25">
        <v>12</v>
      </c>
      <c r="Q12" s="25" t="s">
        <v>52</v>
      </c>
      <c r="R12" s="25">
        <v>14</v>
      </c>
      <c r="S12" s="25">
        <v>15</v>
      </c>
      <c r="T12" s="25">
        <v>16</v>
      </c>
      <c r="U12" s="25">
        <v>17</v>
      </c>
      <c r="V12" s="25" t="s">
        <v>53</v>
      </c>
      <c r="W12" s="27" t="s">
        <v>54</v>
      </c>
      <c r="X12" s="28" t="s">
        <v>55</v>
      </c>
      <c r="Y12" s="29" t="s">
        <v>56</v>
      </c>
      <c r="Z12" s="4"/>
    </row>
    <row r="13" spans="1:26" ht="18" customHeight="1">
      <c r="A13" s="30" t="s">
        <v>47</v>
      </c>
      <c r="B13" s="31"/>
      <c r="C13" s="31"/>
      <c r="D13" s="31"/>
      <c r="E13" s="31"/>
      <c r="F13" s="31"/>
      <c r="G13" s="31"/>
      <c r="H13" s="31"/>
      <c r="I13" s="32"/>
      <c r="J13" s="32"/>
      <c r="K13" s="32"/>
      <c r="L13" s="32"/>
      <c r="M13" s="33"/>
      <c r="N13" s="32"/>
      <c r="O13" s="32"/>
      <c r="P13" s="32"/>
      <c r="Q13" s="32"/>
      <c r="R13" s="32"/>
      <c r="S13" s="32"/>
      <c r="T13" s="32"/>
      <c r="U13" s="32"/>
      <c r="V13" s="34"/>
      <c r="W13" s="35"/>
      <c r="X13" s="36"/>
      <c r="Y13" s="36"/>
      <c r="Z13" s="3"/>
    </row>
    <row r="14" spans="1:26" ht="15" customHeight="1">
      <c r="A14" s="37" t="s">
        <v>59</v>
      </c>
      <c r="B14" s="31"/>
      <c r="C14" s="31"/>
      <c r="D14" s="31"/>
      <c r="E14" s="31"/>
      <c r="F14" s="31"/>
      <c r="G14" s="31"/>
      <c r="H14" s="31"/>
      <c r="I14" s="32"/>
      <c r="J14" s="32"/>
      <c r="K14" s="32"/>
      <c r="L14" s="32"/>
      <c r="M14" s="33"/>
      <c r="N14" s="32"/>
      <c r="O14" s="32"/>
      <c r="P14" s="32"/>
      <c r="Q14" s="32"/>
      <c r="R14" s="32"/>
      <c r="S14" s="32"/>
      <c r="T14" s="38"/>
      <c r="U14" s="32"/>
      <c r="V14" s="39"/>
      <c r="W14" s="40"/>
      <c r="X14" s="17"/>
      <c r="Y14" s="17"/>
      <c r="Z14" s="3"/>
    </row>
    <row r="15" spans="1:26" ht="12.75">
      <c r="A15" s="41" t="s">
        <v>58</v>
      </c>
      <c r="B15" s="42">
        <v>255826000</v>
      </c>
      <c r="C15" s="43"/>
      <c r="D15" s="44">
        <f>SUM(B15:C15)</f>
        <v>255826000</v>
      </c>
      <c r="E15" s="43"/>
      <c r="F15" s="43"/>
      <c r="G15" s="43"/>
      <c r="H15" s="43"/>
      <c r="I15" s="45">
        <v>255826000</v>
      </c>
      <c r="J15" s="113">
        <v>16592305</v>
      </c>
      <c r="K15" s="46"/>
      <c r="L15" s="45">
        <f>SUM(I15+J15)</f>
        <v>272418305</v>
      </c>
      <c r="M15" s="47">
        <f>75083431.44-6297969.08-125711.6</f>
        <v>68659750.76</v>
      </c>
      <c r="N15" s="45">
        <f>74695322.48</f>
        <v>74695322.48</v>
      </c>
      <c r="O15" s="46">
        <f>82426335.13-2724270-6624000-4883770.29</f>
        <v>68194294.83999999</v>
      </c>
      <c r="P15" s="46">
        <f>60868936.92+15538141.85</f>
        <v>76407078.77</v>
      </c>
      <c r="Q15" s="45">
        <f>SUM(M15:P15)</f>
        <v>287956446.84999996</v>
      </c>
      <c r="R15" s="45">
        <f>79522503.39-10023152.58-1000000+125711.6-283609.51</f>
        <v>68341452.89999999</v>
      </c>
      <c r="S15" s="48">
        <f>81393903.91-7670320.28+1559296.38</f>
        <v>75282880.00999999</v>
      </c>
      <c r="T15" s="49">
        <f>73162975.89-6624000-2724270-4883770.29</f>
        <v>58930935.6</v>
      </c>
      <c r="U15" s="46">
        <f>71264434.96-125711.6+14205531.39+56923.59</f>
        <v>85401178.34</v>
      </c>
      <c r="V15" s="45">
        <f>SUM(R15:U15)</f>
        <v>287956446.84999996</v>
      </c>
      <c r="W15" s="112">
        <f>SUM(D15-L15)</f>
        <v>-16592305</v>
      </c>
      <c r="X15" s="51">
        <f>SUM(L15-Q15)</f>
        <v>-15538141.849999964</v>
      </c>
      <c r="Y15" s="52">
        <f>SUM(Q15-V15)</f>
        <v>0</v>
      </c>
      <c r="Z15" s="3"/>
    </row>
    <row r="16" spans="1:26" ht="12.75">
      <c r="A16" s="41" t="s">
        <v>39</v>
      </c>
      <c r="B16" s="42">
        <v>70941000</v>
      </c>
      <c r="C16" s="43"/>
      <c r="D16" s="44">
        <f aca="true" t="shared" si="0" ref="D16:D34">SUM(B16:C16)</f>
        <v>70941000</v>
      </c>
      <c r="E16" s="43"/>
      <c r="F16" s="43"/>
      <c r="G16" s="43"/>
      <c r="H16" s="43"/>
      <c r="I16" s="44">
        <v>70941000</v>
      </c>
      <c r="J16" s="46"/>
      <c r="K16" s="113">
        <v>16592305</v>
      </c>
      <c r="L16" s="45">
        <f>SUM(I16-K16)</f>
        <v>54348695</v>
      </c>
      <c r="M16" s="47">
        <v>6459603.62</v>
      </c>
      <c r="N16" s="47">
        <f>24807939.38-1870000-6549546.82-2770959.1+730763.85-0.5</f>
        <v>14348196.809999999</v>
      </c>
      <c r="O16" s="46">
        <f>6742499.43-1218080+3088080-466681.5+118079.75-690149.67</f>
        <v>7573748.01</v>
      </c>
      <c r="P16" s="46">
        <f>5323856.84+22725.25</f>
        <v>5346582.09</v>
      </c>
      <c r="Q16" s="45">
        <f aca="true" t="shared" si="1" ref="Q16:Q33">SUM(M16:P16)</f>
        <v>33728130.53</v>
      </c>
      <c r="R16" s="45">
        <f>5596516.88+1000000-25300.46</f>
        <v>6571216.42</v>
      </c>
      <c r="S16" s="45">
        <f>12904693-250000</f>
        <v>12654693</v>
      </c>
      <c r="T16" s="53">
        <f>10115934.34-1218080+94513.8+64647+63740.5+3190698.81+273600+20000+38910+86006.9+446214.65+49031.55+118080-4609856.61-56923.34-194971.56+56923.34</f>
        <v>8538469.38</v>
      </c>
      <c r="U16" s="46">
        <f>7784922.52-1821170.79</f>
        <v>5963751.7299999995</v>
      </c>
      <c r="V16" s="45">
        <f>SUM(R16:U16)</f>
        <v>33728130.53</v>
      </c>
      <c r="W16" s="112">
        <f aca="true" t="shared" si="2" ref="W16:W34">SUM(D16-L16)</f>
        <v>16592305</v>
      </c>
      <c r="X16" s="51">
        <f aca="true" t="shared" si="3" ref="X16:X32">SUM(L16-Q16)</f>
        <v>20620564.47</v>
      </c>
      <c r="Y16" s="52">
        <f aca="true" t="shared" si="4" ref="Y16:Y32">SUM(Q16-V16)</f>
        <v>0</v>
      </c>
      <c r="Z16" s="3"/>
    </row>
    <row r="17" spans="1:26" ht="12.75">
      <c r="A17" s="41" t="s">
        <v>11</v>
      </c>
      <c r="B17" s="42"/>
      <c r="C17" s="54"/>
      <c r="D17" s="44">
        <f t="shared" si="0"/>
        <v>0</v>
      </c>
      <c r="E17" s="54"/>
      <c r="F17" s="54"/>
      <c r="G17" s="54"/>
      <c r="H17" s="54"/>
      <c r="I17" s="55"/>
      <c r="J17" s="53"/>
      <c r="K17" s="53"/>
      <c r="L17" s="45">
        <f aca="true" t="shared" si="5" ref="L17:L33">SUM(I17:K17)</f>
        <v>0</v>
      </c>
      <c r="M17" s="55"/>
      <c r="N17" s="53"/>
      <c r="O17" s="53"/>
      <c r="P17" s="53"/>
      <c r="Q17" s="45">
        <f t="shared" si="1"/>
        <v>0</v>
      </c>
      <c r="R17" s="56"/>
      <c r="S17" s="53"/>
      <c r="T17" s="53"/>
      <c r="U17" s="53"/>
      <c r="V17" s="45">
        <f aca="true" t="shared" si="6" ref="V17:V33">SUM(R17:U17)</f>
        <v>0</v>
      </c>
      <c r="W17" s="50">
        <f t="shared" si="2"/>
        <v>0</v>
      </c>
      <c r="X17" s="51">
        <f t="shared" si="3"/>
        <v>0</v>
      </c>
      <c r="Y17" s="52">
        <f t="shared" si="4"/>
        <v>0</v>
      </c>
      <c r="Z17" s="3"/>
    </row>
    <row r="18" spans="1:26" ht="12.75">
      <c r="A18" s="41" t="s">
        <v>40</v>
      </c>
      <c r="B18" s="42">
        <v>19000000</v>
      </c>
      <c r="C18" s="54"/>
      <c r="D18" s="44">
        <f t="shared" si="0"/>
        <v>19000000</v>
      </c>
      <c r="E18" s="54"/>
      <c r="F18" s="54"/>
      <c r="G18" s="54"/>
      <c r="H18" s="54"/>
      <c r="I18" s="47">
        <v>19000000</v>
      </c>
      <c r="J18" s="46"/>
      <c r="K18" s="46"/>
      <c r="L18" s="45">
        <f t="shared" si="5"/>
        <v>19000000</v>
      </c>
      <c r="M18" s="57"/>
      <c r="N18" s="45">
        <v>2770959.1</v>
      </c>
      <c r="O18" s="46">
        <f>6943848.91-2770959.1</f>
        <v>4172889.81</v>
      </c>
      <c r="P18" s="46">
        <f>11827110.19+229040.9</f>
        <v>12056151.09</v>
      </c>
      <c r="Q18" s="45">
        <f t="shared" si="1"/>
        <v>19000000</v>
      </c>
      <c r="R18" s="45"/>
      <c r="S18" s="45">
        <v>2770959.15</v>
      </c>
      <c r="T18" s="46">
        <v>4172889.81</v>
      </c>
      <c r="U18" s="46">
        <f>11827110.19+229040.85</f>
        <v>12056151.04</v>
      </c>
      <c r="V18" s="45">
        <f t="shared" si="6"/>
        <v>19000000</v>
      </c>
      <c r="W18" s="50">
        <f t="shared" si="2"/>
        <v>0</v>
      </c>
      <c r="X18" s="51">
        <f t="shared" si="3"/>
        <v>0</v>
      </c>
      <c r="Y18" s="52">
        <f t="shared" si="4"/>
        <v>0</v>
      </c>
      <c r="Z18" s="3"/>
    </row>
    <row r="19" spans="1:26" ht="12.75">
      <c r="A19" s="37" t="s">
        <v>22</v>
      </c>
      <c r="B19" s="42"/>
      <c r="C19" s="54"/>
      <c r="D19" s="44">
        <f t="shared" si="0"/>
        <v>0</v>
      </c>
      <c r="E19" s="54"/>
      <c r="F19" s="54"/>
      <c r="G19" s="54"/>
      <c r="H19" s="54"/>
      <c r="I19" s="58"/>
      <c r="J19" s="59"/>
      <c r="K19" s="59"/>
      <c r="L19" s="45">
        <f t="shared" si="5"/>
        <v>0</v>
      </c>
      <c r="M19" s="60"/>
      <c r="N19" s="61"/>
      <c r="O19" s="61"/>
      <c r="P19" s="59"/>
      <c r="Q19" s="45">
        <f t="shared" si="1"/>
        <v>0</v>
      </c>
      <c r="R19" s="61"/>
      <c r="S19" s="61"/>
      <c r="T19" s="61"/>
      <c r="U19" s="59"/>
      <c r="V19" s="45">
        <f t="shared" si="6"/>
        <v>0</v>
      </c>
      <c r="W19" s="50">
        <f t="shared" si="2"/>
        <v>0</v>
      </c>
      <c r="X19" s="51">
        <f t="shared" si="3"/>
        <v>0</v>
      </c>
      <c r="Y19" s="52">
        <f t="shared" si="4"/>
        <v>0</v>
      </c>
      <c r="Z19" s="3"/>
    </row>
    <row r="20" spans="1:26" ht="12.75">
      <c r="A20" s="41" t="s">
        <v>14</v>
      </c>
      <c r="B20" s="42"/>
      <c r="C20" s="54"/>
      <c r="D20" s="44">
        <f t="shared" si="0"/>
        <v>0</v>
      </c>
      <c r="E20" s="54"/>
      <c r="F20" s="54"/>
      <c r="G20" s="54"/>
      <c r="H20" s="54"/>
      <c r="I20" s="58"/>
      <c r="J20" s="59"/>
      <c r="K20" s="59"/>
      <c r="L20" s="45">
        <f t="shared" si="5"/>
        <v>0</v>
      </c>
      <c r="M20" s="60"/>
      <c r="N20" s="61"/>
      <c r="O20" s="61"/>
      <c r="P20" s="59"/>
      <c r="Q20" s="45">
        <f t="shared" si="1"/>
        <v>0</v>
      </c>
      <c r="R20" s="61"/>
      <c r="S20" s="61"/>
      <c r="T20" s="61"/>
      <c r="U20" s="59"/>
      <c r="V20" s="45">
        <f t="shared" si="6"/>
        <v>0</v>
      </c>
      <c r="W20" s="50">
        <f t="shared" si="2"/>
        <v>0</v>
      </c>
      <c r="X20" s="51">
        <f t="shared" si="3"/>
        <v>0</v>
      </c>
      <c r="Y20" s="52">
        <f t="shared" si="4"/>
        <v>0</v>
      </c>
      <c r="Z20" s="3"/>
    </row>
    <row r="21" spans="1:26" ht="12.75">
      <c r="A21" s="62" t="s">
        <v>57</v>
      </c>
      <c r="B21" s="42">
        <f>6624000+12809458+2511514+3520000</f>
        <v>25464972</v>
      </c>
      <c r="C21" s="54"/>
      <c r="D21" s="44">
        <f t="shared" si="0"/>
        <v>25464972</v>
      </c>
      <c r="E21" s="54"/>
      <c r="F21" s="54"/>
      <c r="G21" s="54"/>
      <c r="H21" s="54"/>
      <c r="I21" s="47">
        <v>25464972</v>
      </c>
      <c r="J21" s="59"/>
      <c r="K21" s="59"/>
      <c r="L21" s="45">
        <f t="shared" si="5"/>
        <v>25464972</v>
      </c>
      <c r="M21" s="60"/>
      <c r="N21" s="61"/>
      <c r="O21" s="61">
        <v>6624000</v>
      </c>
      <c r="P21" s="45">
        <v>18840972</v>
      </c>
      <c r="Q21" s="45">
        <f t="shared" si="1"/>
        <v>25464972</v>
      </c>
      <c r="R21" s="61"/>
      <c r="S21" s="61"/>
      <c r="T21" s="61">
        <v>6624000</v>
      </c>
      <c r="U21" s="45">
        <v>18840972</v>
      </c>
      <c r="V21" s="45">
        <f>SUM(R21:U21)</f>
        <v>25464972</v>
      </c>
      <c r="W21" s="50">
        <f t="shared" si="2"/>
        <v>0</v>
      </c>
      <c r="X21" s="51">
        <f t="shared" si="3"/>
        <v>0</v>
      </c>
      <c r="Y21" s="52">
        <f t="shared" si="4"/>
        <v>0</v>
      </c>
      <c r="Z21" s="3"/>
    </row>
    <row r="22" spans="1:26" ht="22.5">
      <c r="A22" s="116" t="s">
        <v>1</v>
      </c>
      <c r="B22" s="42"/>
      <c r="C22" s="54"/>
      <c r="D22" s="44">
        <f t="shared" si="0"/>
        <v>0</v>
      </c>
      <c r="E22" s="54"/>
      <c r="F22" s="54"/>
      <c r="G22" s="54"/>
      <c r="H22" s="54"/>
      <c r="I22" s="58"/>
      <c r="J22" s="59"/>
      <c r="K22" s="59"/>
      <c r="L22" s="45">
        <f t="shared" si="5"/>
        <v>0</v>
      </c>
      <c r="M22" s="60"/>
      <c r="N22" s="61"/>
      <c r="O22" s="61"/>
      <c r="P22" s="59"/>
      <c r="Q22" s="45">
        <f t="shared" si="1"/>
        <v>0</v>
      </c>
      <c r="R22" s="61"/>
      <c r="S22" s="61"/>
      <c r="T22" s="61"/>
      <c r="U22" s="59"/>
      <c r="V22" s="45">
        <f t="shared" si="6"/>
        <v>0</v>
      </c>
      <c r="W22" s="50">
        <f t="shared" si="2"/>
        <v>0</v>
      </c>
      <c r="X22" s="51">
        <f t="shared" si="3"/>
        <v>0</v>
      </c>
      <c r="Y22" s="52">
        <f t="shared" si="4"/>
        <v>0</v>
      </c>
      <c r="Z22" s="3"/>
    </row>
    <row r="23" spans="1:26" ht="12.75">
      <c r="A23" s="62" t="s">
        <v>57</v>
      </c>
      <c r="B23" s="42">
        <f>106378+2724270+94002+2751680</f>
        <v>5676330</v>
      </c>
      <c r="C23" s="54"/>
      <c r="D23" s="44">
        <f t="shared" si="0"/>
        <v>5676330</v>
      </c>
      <c r="E23" s="54"/>
      <c r="F23" s="54"/>
      <c r="G23" s="54"/>
      <c r="H23" s="54"/>
      <c r="I23" s="42">
        <v>5676330</v>
      </c>
      <c r="J23" s="59"/>
      <c r="K23" s="59"/>
      <c r="L23" s="45">
        <f t="shared" si="5"/>
        <v>5676330</v>
      </c>
      <c r="M23" s="60">
        <v>125711.6</v>
      </c>
      <c r="N23" s="61"/>
      <c r="O23" s="61">
        <v>2724270</v>
      </c>
      <c r="P23" s="45">
        <v>2826348.4</v>
      </c>
      <c r="Q23" s="45">
        <f t="shared" si="1"/>
        <v>5676330</v>
      </c>
      <c r="R23" s="61">
        <f>125711.6-125711.6</f>
        <v>0</v>
      </c>
      <c r="S23" s="61"/>
      <c r="T23" s="61">
        <v>2724270</v>
      </c>
      <c r="U23" s="45">
        <v>2952060</v>
      </c>
      <c r="V23" s="45">
        <f t="shared" si="6"/>
        <v>5676330</v>
      </c>
      <c r="W23" s="50">
        <f t="shared" si="2"/>
        <v>0</v>
      </c>
      <c r="X23" s="51">
        <f t="shared" si="3"/>
        <v>0</v>
      </c>
      <c r="Y23" s="52">
        <f t="shared" si="4"/>
        <v>0</v>
      </c>
      <c r="Z23" s="3"/>
    </row>
    <row r="24" spans="1:26" ht="12.75">
      <c r="A24" s="41" t="s">
        <v>16</v>
      </c>
      <c r="B24" s="42"/>
      <c r="C24" s="54"/>
      <c r="D24" s="44">
        <f t="shared" si="0"/>
        <v>0</v>
      </c>
      <c r="E24" s="54"/>
      <c r="F24" s="54"/>
      <c r="G24" s="54"/>
      <c r="H24" s="54"/>
      <c r="I24" s="47"/>
      <c r="J24" s="59"/>
      <c r="K24" s="59"/>
      <c r="L24" s="45">
        <f t="shared" si="5"/>
        <v>0</v>
      </c>
      <c r="M24" s="60"/>
      <c r="N24" s="61"/>
      <c r="O24" s="61"/>
      <c r="P24" s="59"/>
      <c r="Q24" s="45">
        <f t="shared" si="1"/>
        <v>0</v>
      </c>
      <c r="R24" s="61"/>
      <c r="S24" s="61"/>
      <c r="T24" s="61"/>
      <c r="U24" s="59"/>
      <c r="V24" s="45">
        <f t="shared" si="6"/>
        <v>0</v>
      </c>
      <c r="W24" s="50">
        <f t="shared" si="2"/>
        <v>0</v>
      </c>
      <c r="X24" s="51">
        <f t="shared" si="3"/>
        <v>0</v>
      </c>
      <c r="Y24" s="52">
        <f t="shared" si="4"/>
        <v>0</v>
      </c>
      <c r="Z24" s="3"/>
    </row>
    <row r="25" spans="1:26" ht="12.75">
      <c r="A25" s="62" t="s">
        <v>39</v>
      </c>
      <c r="B25" s="42">
        <f>1720000+250000+1000000</f>
        <v>2970000</v>
      </c>
      <c r="C25" s="54"/>
      <c r="D25" s="44">
        <f t="shared" si="0"/>
        <v>2970000</v>
      </c>
      <c r="E25" s="54"/>
      <c r="F25" s="54"/>
      <c r="G25" s="54"/>
      <c r="H25" s="54"/>
      <c r="I25" s="47">
        <v>2970000</v>
      </c>
      <c r="J25" s="59"/>
      <c r="K25" s="59"/>
      <c r="L25" s="45">
        <f t="shared" si="5"/>
        <v>2970000</v>
      </c>
      <c r="M25" s="60">
        <v>1620000</v>
      </c>
      <c r="N25" s="61">
        <f>1870000-1620000</f>
        <v>250000</v>
      </c>
      <c r="O25" s="61">
        <f>3088080-250000-1620000-118080</f>
        <v>1100000</v>
      </c>
      <c r="P25" s="59"/>
      <c r="Q25" s="45">
        <f t="shared" si="1"/>
        <v>2970000</v>
      </c>
      <c r="R25" s="61">
        <v>1620000</v>
      </c>
      <c r="S25" s="61">
        <v>250000</v>
      </c>
      <c r="T25" s="61">
        <f>1218080-118080</f>
        <v>1100000</v>
      </c>
      <c r="U25" s="59"/>
      <c r="V25" s="45">
        <f t="shared" si="6"/>
        <v>2970000</v>
      </c>
      <c r="W25" s="50">
        <f t="shared" si="2"/>
        <v>0</v>
      </c>
      <c r="X25" s="51">
        <f t="shared" si="3"/>
        <v>0</v>
      </c>
      <c r="Y25" s="52">
        <f t="shared" si="4"/>
        <v>0</v>
      </c>
      <c r="Z25" s="3"/>
    </row>
    <row r="26" spans="1:26" ht="12.75">
      <c r="A26" s="63" t="s">
        <v>3</v>
      </c>
      <c r="B26" s="42"/>
      <c r="C26" s="54"/>
      <c r="D26" s="44">
        <f t="shared" si="0"/>
        <v>0</v>
      </c>
      <c r="E26" s="54"/>
      <c r="F26" s="54"/>
      <c r="G26" s="54"/>
      <c r="H26" s="54"/>
      <c r="I26" s="47"/>
      <c r="J26" s="59"/>
      <c r="K26" s="59"/>
      <c r="L26" s="45">
        <f t="shared" si="5"/>
        <v>0</v>
      </c>
      <c r="M26" s="60"/>
      <c r="N26" s="61"/>
      <c r="O26" s="61"/>
      <c r="P26" s="59"/>
      <c r="Q26" s="45">
        <f t="shared" si="1"/>
        <v>0</v>
      </c>
      <c r="R26" s="61"/>
      <c r="S26" s="61"/>
      <c r="T26" s="61"/>
      <c r="U26" s="59"/>
      <c r="V26" s="45">
        <f t="shared" si="6"/>
        <v>0</v>
      </c>
      <c r="W26" s="50">
        <f t="shared" si="2"/>
        <v>0</v>
      </c>
      <c r="X26" s="51">
        <f t="shared" si="3"/>
        <v>0</v>
      </c>
      <c r="Y26" s="52">
        <f t="shared" si="4"/>
        <v>0</v>
      </c>
      <c r="Z26" s="3"/>
    </row>
    <row r="27" spans="1:26" ht="12.75">
      <c r="A27" s="37" t="s">
        <v>17</v>
      </c>
      <c r="B27" s="42"/>
      <c r="C27" s="54"/>
      <c r="D27" s="44">
        <f t="shared" si="0"/>
        <v>0</v>
      </c>
      <c r="E27" s="54"/>
      <c r="F27" s="54"/>
      <c r="G27" s="54"/>
      <c r="H27" s="54"/>
      <c r="I27" s="47"/>
      <c r="J27" s="59"/>
      <c r="K27" s="59"/>
      <c r="L27" s="45">
        <f t="shared" si="5"/>
        <v>0</v>
      </c>
      <c r="M27" s="60"/>
      <c r="N27" s="61"/>
      <c r="O27" s="61"/>
      <c r="P27" s="59"/>
      <c r="Q27" s="45">
        <f t="shared" si="1"/>
        <v>0</v>
      </c>
      <c r="R27" s="61"/>
      <c r="S27" s="61"/>
      <c r="T27" s="61"/>
      <c r="U27" s="59"/>
      <c r="V27" s="45">
        <f t="shared" si="6"/>
        <v>0</v>
      </c>
      <c r="W27" s="50">
        <f t="shared" si="2"/>
        <v>0</v>
      </c>
      <c r="X27" s="51">
        <f t="shared" si="3"/>
        <v>0</v>
      </c>
      <c r="Y27" s="52">
        <f t="shared" si="4"/>
        <v>0</v>
      </c>
      <c r="Z27" s="3"/>
    </row>
    <row r="28" spans="1:26" ht="12.75">
      <c r="A28" s="41" t="s">
        <v>18</v>
      </c>
      <c r="B28" s="42">
        <f>24193000+241005+1133827</f>
        <v>25567832</v>
      </c>
      <c r="C28" s="54"/>
      <c r="D28" s="44">
        <f t="shared" si="0"/>
        <v>25567832</v>
      </c>
      <c r="E28" s="54"/>
      <c r="F28" s="54"/>
      <c r="G28" s="54"/>
      <c r="H28" s="54"/>
      <c r="I28" s="47">
        <v>25567832</v>
      </c>
      <c r="J28" s="59"/>
      <c r="K28" s="59"/>
      <c r="L28" s="45">
        <f t="shared" si="5"/>
        <v>25567832</v>
      </c>
      <c r="M28" s="60">
        <v>6297969.08</v>
      </c>
      <c r="N28" s="61">
        <v>7670320.28</v>
      </c>
      <c r="O28" s="61">
        <f>18852059.65-6297969.08-7670320.28</f>
        <v>4883770.289999998</v>
      </c>
      <c r="P28" s="45">
        <v>4585540.17</v>
      </c>
      <c r="Q28" s="45">
        <f t="shared" si="1"/>
        <v>23437599.82</v>
      </c>
      <c r="R28" s="61">
        <v>6297969.08</v>
      </c>
      <c r="S28" s="61">
        <v>7670320.28</v>
      </c>
      <c r="T28" s="61">
        <v>4883770.29</v>
      </c>
      <c r="U28" s="45">
        <v>4585540.17</v>
      </c>
      <c r="V28" s="45">
        <f t="shared" si="6"/>
        <v>23437599.82</v>
      </c>
      <c r="W28" s="50">
        <f t="shared" si="2"/>
        <v>0</v>
      </c>
      <c r="X28" s="51">
        <f t="shared" si="3"/>
        <v>2130232.1799999997</v>
      </c>
      <c r="Y28" s="52">
        <f t="shared" si="4"/>
        <v>0</v>
      </c>
      <c r="Z28" s="3"/>
    </row>
    <row r="29" spans="1:26" ht="12.75">
      <c r="A29" s="62" t="s">
        <v>57</v>
      </c>
      <c r="B29" s="42"/>
      <c r="C29" s="54"/>
      <c r="D29" s="44">
        <f t="shared" si="0"/>
        <v>0</v>
      </c>
      <c r="E29" s="54"/>
      <c r="F29" s="54"/>
      <c r="G29" s="54"/>
      <c r="H29" s="54"/>
      <c r="I29" s="47"/>
      <c r="J29" s="59"/>
      <c r="K29" s="59"/>
      <c r="L29" s="45">
        <f t="shared" si="5"/>
        <v>0</v>
      </c>
      <c r="M29" s="60"/>
      <c r="N29" s="61"/>
      <c r="O29" s="61"/>
      <c r="P29" s="59"/>
      <c r="Q29" s="45">
        <f t="shared" si="1"/>
        <v>0</v>
      </c>
      <c r="R29" s="61"/>
      <c r="S29" s="61"/>
      <c r="T29" s="61"/>
      <c r="U29" s="59"/>
      <c r="V29" s="45">
        <f t="shared" si="6"/>
        <v>0</v>
      </c>
      <c r="W29" s="50">
        <f t="shared" si="2"/>
        <v>0</v>
      </c>
      <c r="X29" s="51">
        <f t="shared" si="3"/>
        <v>0</v>
      </c>
      <c r="Y29" s="52">
        <f t="shared" si="4"/>
        <v>0</v>
      </c>
      <c r="Z29" s="3"/>
    </row>
    <row r="30" spans="1:26" ht="12.75">
      <c r="A30" s="64" t="s">
        <v>19</v>
      </c>
      <c r="B30" s="42"/>
      <c r="C30" s="54"/>
      <c r="D30" s="44">
        <f t="shared" si="0"/>
        <v>0</v>
      </c>
      <c r="E30" s="54"/>
      <c r="F30" s="54"/>
      <c r="G30" s="54"/>
      <c r="H30" s="54"/>
      <c r="I30" s="47"/>
      <c r="J30" s="59"/>
      <c r="K30" s="59"/>
      <c r="L30" s="45">
        <f t="shared" si="5"/>
        <v>0</v>
      </c>
      <c r="M30" s="60"/>
      <c r="N30" s="61"/>
      <c r="O30" s="61"/>
      <c r="P30" s="59"/>
      <c r="Q30" s="45"/>
      <c r="R30" s="61"/>
      <c r="S30" s="61"/>
      <c r="T30" s="61"/>
      <c r="U30" s="59"/>
      <c r="V30" s="45">
        <f t="shared" si="6"/>
        <v>0</v>
      </c>
      <c r="W30" s="50">
        <f t="shared" si="2"/>
        <v>0</v>
      </c>
      <c r="X30" s="51">
        <f t="shared" si="3"/>
        <v>0</v>
      </c>
      <c r="Y30" s="52">
        <f t="shared" si="4"/>
        <v>0</v>
      </c>
      <c r="Z30" s="3"/>
    </row>
    <row r="31" spans="1:26" ht="12.75">
      <c r="A31" s="62" t="s">
        <v>39</v>
      </c>
      <c r="B31" s="42"/>
      <c r="C31" s="54"/>
      <c r="D31" s="44">
        <f t="shared" si="0"/>
        <v>0</v>
      </c>
      <c r="E31" s="54"/>
      <c r="F31" s="54"/>
      <c r="G31" s="54"/>
      <c r="H31" s="54"/>
      <c r="I31" s="47"/>
      <c r="J31" s="59"/>
      <c r="K31" s="59"/>
      <c r="L31" s="45">
        <f t="shared" si="5"/>
        <v>0</v>
      </c>
      <c r="M31" s="60"/>
      <c r="N31" s="61"/>
      <c r="O31" s="61"/>
      <c r="P31" s="59"/>
      <c r="Q31" s="45"/>
      <c r="R31" s="61"/>
      <c r="S31" s="61"/>
      <c r="T31" s="61"/>
      <c r="U31" s="59"/>
      <c r="V31" s="45">
        <f t="shared" si="6"/>
        <v>0</v>
      </c>
      <c r="W31" s="50">
        <f t="shared" si="2"/>
        <v>0</v>
      </c>
      <c r="X31" s="51">
        <f t="shared" si="3"/>
        <v>0</v>
      </c>
      <c r="Y31" s="52">
        <f t="shared" si="4"/>
        <v>0</v>
      </c>
      <c r="Z31" s="3"/>
    </row>
    <row r="32" spans="1:26" ht="12.75">
      <c r="A32" s="63" t="s">
        <v>3</v>
      </c>
      <c r="B32" s="42"/>
      <c r="C32" s="54"/>
      <c r="D32" s="44"/>
      <c r="E32" s="54"/>
      <c r="F32" s="54"/>
      <c r="G32" s="54"/>
      <c r="H32" s="54"/>
      <c r="I32" s="47"/>
      <c r="J32" s="59"/>
      <c r="K32" s="59"/>
      <c r="L32" s="45"/>
      <c r="M32" s="60"/>
      <c r="N32" s="61"/>
      <c r="O32" s="61"/>
      <c r="P32" s="59"/>
      <c r="Q32" s="45"/>
      <c r="R32" s="61"/>
      <c r="S32" s="61"/>
      <c r="T32" s="61"/>
      <c r="U32" s="59"/>
      <c r="V32" s="45">
        <f t="shared" si="6"/>
        <v>0</v>
      </c>
      <c r="W32" s="50">
        <f t="shared" si="2"/>
        <v>0</v>
      </c>
      <c r="X32" s="51">
        <f t="shared" si="3"/>
        <v>0</v>
      </c>
      <c r="Y32" s="52">
        <f t="shared" si="4"/>
        <v>0</v>
      </c>
      <c r="Z32" s="3"/>
    </row>
    <row r="33" spans="1:26" ht="12.75">
      <c r="A33" s="65" t="s">
        <v>68</v>
      </c>
      <c r="B33" s="42"/>
      <c r="C33" s="54"/>
      <c r="D33" s="44">
        <f t="shared" si="0"/>
        <v>0</v>
      </c>
      <c r="E33" s="54"/>
      <c r="F33" s="54"/>
      <c r="G33" s="54"/>
      <c r="H33" s="54"/>
      <c r="I33" s="47"/>
      <c r="J33" s="59"/>
      <c r="K33" s="59"/>
      <c r="L33" s="45">
        <f t="shared" si="5"/>
        <v>0</v>
      </c>
      <c r="M33" s="60"/>
      <c r="N33" s="61"/>
      <c r="O33" s="61"/>
      <c r="P33" s="45"/>
      <c r="Q33" s="45">
        <f t="shared" si="1"/>
        <v>0</v>
      </c>
      <c r="R33" s="61"/>
      <c r="S33" s="61"/>
      <c r="T33" s="61"/>
      <c r="U33" s="59"/>
      <c r="V33" s="45">
        <f t="shared" si="6"/>
        <v>0</v>
      </c>
      <c r="W33" s="50">
        <f t="shared" si="2"/>
        <v>0</v>
      </c>
      <c r="X33" s="51"/>
      <c r="Y33" s="52"/>
      <c r="Z33" s="3"/>
    </row>
    <row r="34" spans="1:26" ht="21.75" customHeight="1" thickBot="1">
      <c r="A34" s="117" t="s">
        <v>50</v>
      </c>
      <c r="B34" s="68">
        <f>SUM(B15:B33)</f>
        <v>405446134</v>
      </c>
      <c r="C34" s="69"/>
      <c r="D34" s="70">
        <f t="shared" si="0"/>
        <v>405446134</v>
      </c>
      <c r="E34" s="69"/>
      <c r="F34" s="69"/>
      <c r="G34" s="69"/>
      <c r="H34" s="69"/>
      <c r="I34" s="68">
        <f aca="true" t="shared" si="7" ref="I34:V34">SUM(I15:I33)</f>
        <v>405446134</v>
      </c>
      <c r="J34" s="114">
        <f t="shared" si="7"/>
        <v>16592305</v>
      </c>
      <c r="K34" s="114">
        <f t="shared" si="7"/>
        <v>16592305</v>
      </c>
      <c r="L34" s="68">
        <f t="shared" si="7"/>
        <v>405446134</v>
      </c>
      <c r="M34" s="68">
        <f t="shared" si="7"/>
        <v>83163035.06</v>
      </c>
      <c r="N34" s="71">
        <f t="shared" si="7"/>
        <v>99734798.67</v>
      </c>
      <c r="O34" s="71">
        <f t="shared" si="7"/>
        <v>95272972.94999999</v>
      </c>
      <c r="P34" s="71">
        <f t="shared" si="7"/>
        <v>120062672.52000001</v>
      </c>
      <c r="Q34" s="68">
        <f t="shared" si="7"/>
        <v>398233479.2</v>
      </c>
      <c r="R34" s="71">
        <f t="shared" si="7"/>
        <v>82830638.39999999</v>
      </c>
      <c r="S34" s="71">
        <f t="shared" si="7"/>
        <v>98628852.44</v>
      </c>
      <c r="T34" s="71">
        <f t="shared" si="7"/>
        <v>86974335.08000001</v>
      </c>
      <c r="U34" s="71">
        <f t="shared" si="7"/>
        <v>129799653.28000002</v>
      </c>
      <c r="V34" s="71">
        <f t="shared" si="7"/>
        <v>398233479.2</v>
      </c>
      <c r="W34" s="72">
        <f t="shared" si="2"/>
        <v>0</v>
      </c>
      <c r="X34" s="73">
        <f>SUM(X15:X33)</f>
        <v>7212654.800000034</v>
      </c>
      <c r="Y34" s="73">
        <f>SUM(Y15:Y33)</f>
        <v>0</v>
      </c>
      <c r="Z34" s="3"/>
    </row>
    <row r="35" spans="1:26" ht="24.75" customHeight="1">
      <c r="A35" s="74" t="s">
        <v>4</v>
      </c>
      <c r="B35" s="42"/>
      <c r="C35" s="54"/>
      <c r="D35" s="75"/>
      <c r="E35" s="54"/>
      <c r="F35" s="54"/>
      <c r="G35" s="54"/>
      <c r="H35" s="54"/>
      <c r="I35" s="58"/>
      <c r="J35" s="59"/>
      <c r="K35" s="59"/>
      <c r="L35" s="59"/>
      <c r="M35" s="60"/>
      <c r="N35" s="61"/>
      <c r="O35" s="61"/>
      <c r="P35" s="59"/>
      <c r="Q35" s="61"/>
      <c r="R35" s="61"/>
      <c r="S35" s="61"/>
      <c r="T35" s="61"/>
      <c r="U35" s="59"/>
      <c r="V35" s="76"/>
      <c r="W35" s="30"/>
      <c r="X35" s="67"/>
      <c r="Y35" s="35"/>
      <c r="Z35" s="3"/>
    </row>
    <row r="36" spans="1:26" ht="24.75" customHeight="1">
      <c r="A36" s="37" t="s">
        <v>60</v>
      </c>
      <c r="B36" s="54"/>
      <c r="C36" s="54"/>
      <c r="D36" s="54"/>
      <c r="E36" s="54"/>
      <c r="F36" s="54"/>
      <c r="G36" s="54"/>
      <c r="H36" s="54"/>
      <c r="I36" s="58"/>
      <c r="J36" s="59"/>
      <c r="K36" s="59"/>
      <c r="L36" s="59"/>
      <c r="M36" s="60"/>
      <c r="N36" s="61"/>
      <c r="O36" s="61"/>
      <c r="P36" s="59"/>
      <c r="Q36" s="61"/>
      <c r="R36" s="61"/>
      <c r="S36" s="61"/>
      <c r="T36" s="61"/>
      <c r="U36" s="59"/>
      <c r="V36" s="59"/>
      <c r="W36" s="77"/>
      <c r="X36" s="67"/>
      <c r="Y36" s="35"/>
      <c r="Z36" s="3"/>
    </row>
    <row r="37" spans="1:26" ht="14.25" customHeight="1">
      <c r="A37" s="78" t="s">
        <v>49</v>
      </c>
      <c r="B37" s="54"/>
      <c r="C37" s="54"/>
      <c r="D37" s="54"/>
      <c r="E37" s="54"/>
      <c r="F37" s="54"/>
      <c r="G37" s="54"/>
      <c r="H37" s="54"/>
      <c r="I37" s="58"/>
      <c r="J37" s="59"/>
      <c r="K37" s="59"/>
      <c r="L37" s="59"/>
      <c r="M37" s="60"/>
      <c r="N37" s="61"/>
      <c r="O37" s="61"/>
      <c r="P37" s="59"/>
      <c r="Q37" s="61"/>
      <c r="R37" s="61"/>
      <c r="S37" s="61"/>
      <c r="T37" s="61"/>
      <c r="U37" s="59"/>
      <c r="V37" s="59"/>
      <c r="W37" s="77"/>
      <c r="X37" s="67"/>
      <c r="Y37" s="35"/>
      <c r="Z37" s="3"/>
    </row>
    <row r="38" spans="1:26" ht="15">
      <c r="A38" s="41" t="s">
        <v>58</v>
      </c>
      <c r="B38" s="79"/>
      <c r="C38" s="54"/>
      <c r="D38" s="54"/>
      <c r="E38" s="54"/>
      <c r="F38" s="54"/>
      <c r="G38" s="54"/>
      <c r="H38" s="54"/>
      <c r="I38" s="80"/>
      <c r="J38" s="81"/>
      <c r="K38" s="81"/>
      <c r="L38" s="81"/>
      <c r="M38" s="80"/>
      <c r="N38" s="81"/>
      <c r="O38" s="81"/>
      <c r="P38" s="81"/>
      <c r="Q38" s="81"/>
      <c r="R38" s="81"/>
      <c r="S38" s="81"/>
      <c r="T38" s="81"/>
      <c r="U38" s="81"/>
      <c r="V38" s="81"/>
      <c r="W38" s="77"/>
      <c r="X38" s="67"/>
      <c r="Y38" s="35"/>
      <c r="Z38" s="3"/>
    </row>
    <row r="39" spans="1:26" ht="12.75">
      <c r="A39" s="41" t="s">
        <v>39</v>
      </c>
      <c r="B39" s="43"/>
      <c r="C39" s="43"/>
      <c r="D39" s="43"/>
      <c r="E39" s="43"/>
      <c r="F39" s="43"/>
      <c r="G39" s="43"/>
      <c r="H39" s="43"/>
      <c r="I39" s="57"/>
      <c r="J39" s="46"/>
      <c r="K39" s="46"/>
      <c r="L39" s="46"/>
      <c r="M39" s="57"/>
      <c r="N39" s="46"/>
      <c r="O39" s="46"/>
      <c r="P39" s="46"/>
      <c r="Q39" s="46"/>
      <c r="R39" s="46"/>
      <c r="S39" s="46"/>
      <c r="T39" s="46"/>
      <c r="U39" s="46"/>
      <c r="V39" s="46"/>
      <c r="W39" s="77"/>
      <c r="X39" s="67"/>
      <c r="Y39" s="35"/>
      <c r="Z39" s="3"/>
    </row>
    <row r="40" spans="1:26" ht="12.75">
      <c r="A40" s="41" t="s">
        <v>11</v>
      </c>
      <c r="B40" s="54"/>
      <c r="C40" s="54"/>
      <c r="D40" s="54"/>
      <c r="E40" s="54"/>
      <c r="F40" s="54"/>
      <c r="G40" s="54"/>
      <c r="H40" s="54"/>
      <c r="I40" s="57"/>
      <c r="J40" s="46"/>
      <c r="K40" s="46"/>
      <c r="L40" s="46"/>
      <c r="M40" s="57"/>
      <c r="N40" s="46"/>
      <c r="O40" s="46"/>
      <c r="P40" s="46"/>
      <c r="Q40" s="46"/>
      <c r="R40" s="46"/>
      <c r="S40" s="46"/>
      <c r="T40" s="46"/>
      <c r="U40" s="46"/>
      <c r="V40" s="46"/>
      <c r="W40" s="77"/>
      <c r="X40" s="67"/>
      <c r="Y40" s="35"/>
      <c r="Z40" s="3"/>
    </row>
    <row r="41" spans="1:26" ht="12.75">
      <c r="A41" s="41" t="s">
        <v>40</v>
      </c>
      <c r="B41" s="54"/>
      <c r="C41" s="54"/>
      <c r="D41" s="54"/>
      <c r="E41" s="54"/>
      <c r="F41" s="54"/>
      <c r="G41" s="54"/>
      <c r="H41" s="54"/>
      <c r="I41" s="57"/>
      <c r="J41" s="46"/>
      <c r="K41" s="46"/>
      <c r="L41" s="46"/>
      <c r="M41" s="57"/>
      <c r="N41" s="46"/>
      <c r="O41" s="46"/>
      <c r="P41" s="46"/>
      <c r="Q41" s="46"/>
      <c r="R41" s="46"/>
      <c r="S41" s="46"/>
      <c r="T41" s="46"/>
      <c r="U41" s="46"/>
      <c r="V41" s="46"/>
      <c r="W41" s="77"/>
      <c r="X41" s="67"/>
      <c r="Y41" s="35"/>
      <c r="Z41" s="3"/>
    </row>
    <row r="42" spans="1:26" ht="20.25" customHeight="1">
      <c r="A42" s="37" t="s">
        <v>5</v>
      </c>
      <c r="B42" s="54"/>
      <c r="C42" s="54"/>
      <c r="D42" s="54"/>
      <c r="E42" s="54"/>
      <c r="F42" s="54"/>
      <c r="G42" s="54"/>
      <c r="H42" s="54"/>
      <c r="I42" s="58"/>
      <c r="J42" s="59"/>
      <c r="K42" s="59"/>
      <c r="L42" s="59"/>
      <c r="M42" s="60"/>
      <c r="N42" s="61"/>
      <c r="O42" s="61"/>
      <c r="P42" s="59"/>
      <c r="Q42" s="61"/>
      <c r="R42" s="61"/>
      <c r="S42" s="61"/>
      <c r="T42" s="61"/>
      <c r="U42" s="59"/>
      <c r="V42" s="59"/>
      <c r="W42" s="77"/>
      <c r="X42" s="67"/>
      <c r="Y42" s="35"/>
      <c r="Z42" s="3"/>
    </row>
    <row r="43" spans="1:26" ht="12.75">
      <c r="A43" s="41" t="s">
        <v>15</v>
      </c>
      <c r="B43" s="82"/>
      <c r="C43" s="82"/>
      <c r="D43" s="82"/>
      <c r="E43" s="82"/>
      <c r="F43" s="82"/>
      <c r="G43" s="82"/>
      <c r="H43" s="82"/>
      <c r="I43" s="83"/>
      <c r="J43" s="82"/>
      <c r="K43" s="82"/>
      <c r="L43" s="82"/>
      <c r="M43" s="83"/>
      <c r="N43" s="82"/>
      <c r="O43" s="82"/>
      <c r="P43" s="82"/>
      <c r="Q43" s="82"/>
      <c r="R43" s="82"/>
      <c r="S43" s="82"/>
      <c r="T43" s="82"/>
      <c r="U43" s="82"/>
      <c r="V43" s="82"/>
      <c r="W43" s="36"/>
      <c r="X43" s="35"/>
      <c r="Y43" s="35"/>
      <c r="Z43" s="3"/>
    </row>
    <row r="44" spans="1:26" ht="12.75">
      <c r="A44" s="62" t="s">
        <v>39</v>
      </c>
      <c r="B44" s="84"/>
      <c r="C44" s="84"/>
      <c r="D44" s="84"/>
      <c r="E44" s="84"/>
      <c r="F44" s="84"/>
      <c r="G44" s="84"/>
      <c r="H44" s="84"/>
      <c r="I44" s="41"/>
      <c r="J44" s="84"/>
      <c r="K44" s="84"/>
      <c r="L44" s="84"/>
      <c r="M44" s="41"/>
      <c r="N44" s="84"/>
      <c r="O44" s="84"/>
      <c r="P44" s="84"/>
      <c r="Q44" s="84"/>
      <c r="R44" s="84"/>
      <c r="S44" s="84"/>
      <c r="T44" s="84"/>
      <c r="U44" s="84"/>
      <c r="V44" s="84"/>
      <c r="W44" s="36"/>
      <c r="X44" s="35"/>
      <c r="Y44" s="35"/>
      <c r="Z44" s="3"/>
    </row>
    <row r="45" spans="1:26" ht="12.75">
      <c r="A45" s="62" t="s">
        <v>61</v>
      </c>
      <c r="B45" s="84"/>
      <c r="C45" s="84"/>
      <c r="D45" s="84"/>
      <c r="E45" s="84"/>
      <c r="F45" s="84"/>
      <c r="G45" s="84"/>
      <c r="H45" s="84"/>
      <c r="I45" s="41"/>
      <c r="J45" s="84"/>
      <c r="K45" s="84"/>
      <c r="L45" s="84"/>
      <c r="M45" s="41"/>
      <c r="N45" s="84"/>
      <c r="O45" s="84"/>
      <c r="P45" s="84"/>
      <c r="Q45" s="84"/>
      <c r="R45" s="84"/>
      <c r="S45" s="84"/>
      <c r="T45" s="84"/>
      <c r="U45" s="84"/>
      <c r="V45" s="84"/>
      <c r="W45" s="36"/>
      <c r="X45" s="35"/>
      <c r="Y45" s="35"/>
      <c r="Z45" s="3"/>
    </row>
    <row r="46" spans="1:26" ht="12.75">
      <c r="A46" s="41" t="s">
        <v>16</v>
      </c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2"/>
      <c r="M46" s="83"/>
      <c r="N46" s="82"/>
      <c r="O46" s="82"/>
      <c r="P46" s="82"/>
      <c r="Q46" s="82"/>
      <c r="R46" s="82"/>
      <c r="S46" s="82"/>
      <c r="T46" s="82"/>
      <c r="U46" s="82"/>
      <c r="V46" s="82"/>
      <c r="W46" s="36"/>
      <c r="X46" s="35"/>
      <c r="Y46" s="35"/>
      <c r="Z46" s="3"/>
    </row>
    <row r="47" spans="1:26" ht="12.75">
      <c r="A47" s="62" t="s">
        <v>39</v>
      </c>
      <c r="B47" s="84"/>
      <c r="C47" s="84"/>
      <c r="D47" s="84"/>
      <c r="E47" s="84"/>
      <c r="F47" s="84"/>
      <c r="G47" s="84"/>
      <c r="H47" s="84"/>
      <c r="I47" s="41"/>
      <c r="J47" s="84"/>
      <c r="K47" s="84"/>
      <c r="L47" s="84"/>
      <c r="M47" s="41"/>
      <c r="N47" s="84"/>
      <c r="O47" s="84"/>
      <c r="P47" s="84"/>
      <c r="Q47" s="84"/>
      <c r="R47" s="84"/>
      <c r="S47" s="84"/>
      <c r="T47" s="84"/>
      <c r="U47" s="84"/>
      <c r="V47" s="84"/>
      <c r="W47" s="36"/>
      <c r="X47" s="35"/>
      <c r="Y47" s="35"/>
      <c r="Z47" s="3"/>
    </row>
    <row r="48" spans="1:26" ht="22.5" customHeight="1">
      <c r="A48" s="78" t="s">
        <v>71</v>
      </c>
      <c r="B48" s="54"/>
      <c r="C48" s="54"/>
      <c r="D48" s="54"/>
      <c r="E48" s="54"/>
      <c r="F48" s="54"/>
      <c r="G48" s="54"/>
      <c r="H48" s="54"/>
      <c r="I48" s="58"/>
      <c r="J48" s="59"/>
      <c r="K48" s="59"/>
      <c r="L48" s="59"/>
      <c r="M48" s="60"/>
      <c r="N48" s="61"/>
      <c r="O48" s="61"/>
      <c r="P48" s="59"/>
      <c r="Q48" s="61"/>
      <c r="R48" s="61"/>
      <c r="S48" s="61"/>
      <c r="T48" s="61"/>
      <c r="U48" s="59"/>
      <c r="V48" s="59"/>
      <c r="W48" s="36"/>
      <c r="X48" s="35"/>
      <c r="Y48" s="35"/>
      <c r="Z48" s="3"/>
    </row>
    <row r="49" spans="1:26" ht="12.75">
      <c r="A49" s="41" t="s">
        <v>72</v>
      </c>
      <c r="B49" s="54"/>
      <c r="C49" s="54"/>
      <c r="D49" s="54"/>
      <c r="E49" s="54"/>
      <c r="F49" s="54"/>
      <c r="G49" s="54"/>
      <c r="H49" s="54"/>
      <c r="I49" s="58"/>
      <c r="J49" s="59"/>
      <c r="K49" s="59"/>
      <c r="L49" s="59"/>
      <c r="M49" s="60"/>
      <c r="N49" s="61"/>
      <c r="O49" s="61"/>
      <c r="P49" s="59"/>
      <c r="Q49" s="61"/>
      <c r="R49" s="61"/>
      <c r="S49" s="61"/>
      <c r="T49" s="61"/>
      <c r="U49" s="59"/>
      <c r="V49" s="59"/>
      <c r="W49" s="36"/>
      <c r="X49" s="35"/>
      <c r="Y49" s="35"/>
      <c r="Z49" s="3"/>
    </row>
    <row r="50" spans="1:26" ht="12.75">
      <c r="A50" s="41" t="s">
        <v>39</v>
      </c>
      <c r="B50" s="43"/>
      <c r="C50" s="43"/>
      <c r="D50" s="43"/>
      <c r="E50" s="43"/>
      <c r="F50" s="43"/>
      <c r="G50" s="43"/>
      <c r="H50" s="43"/>
      <c r="I50" s="58"/>
      <c r="J50" s="59"/>
      <c r="K50" s="59"/>
      <c r="L50" s="59"/>
      <c r="M50" s="60"/>
      <c r="N50" s="61"/>
      <c r="O50" s="61"/>
      <c r="P50" s="59"/>
      <c r="Q50" s="61"/>
      <c r="R50" s="61"/>
      <c r="S50" s="61"/>
      <c r="T50" s="61"/>
      <c r="U50" s="59"/>
      <c r="V50" s="59"/>
      <c r="W50" s="36"/>
      <c r="X50" s="35"/>
      <c r="Y50" s="35"/>
      <c r="Z50" s="3"/>
    </row>
    <row r="51" spans="1:26" ht="12.75">
      <c r="A51" s="41" t="s">
        <v>40</v>
      </c>
      <c r="B51" s="54"/>
      <c r="C51" s="54"/>
      <c r="D51" s="54"/>
      <c r="E51" s="54"/>
      <c r="F51" s="54"/>
      <c r="G51" s="54"/>
      <c r="H51" s="54"/>
      <c r="I51" s="58"/>
      <c r="J51" s="59"/>
      <c r="K51" s="59"/>
      <c r="L51" s="59"/>
      <c r="M51" s="60"/>
      <c r="N51" s="61"/>
      <c r="O51" s="61"/>
      <c r="P51" s="59"/>
      <c r="Q51" s="61"/>
      <c r="R51" s="61"/>
      <c r="S51" s="61"/>
      <c r="T51" s="61"/>
      <c r="U51" s="59"/>
      <c r="V51" s="59"/>
      <c r="W51" s="36"/>
      <c r="X51" s="35"/>
      <c r="Y51" s="35"/>
      <c r="Z51" s="3"/>
    </row>
    <row r="52" spans="1:26" ht="23.25" customHeight="1">
      <c r="A52" s="16" t="s">
        <v>51</v>
      </c>
      <c r="B52" s="85"/>
      <c r="C52" s="54"/>
      <c r="D52" s="54"/>
      <c r="E52" s="54"/>
      <c r="F52" s="54"/>
      <c r="G52" s="54"/>
      <c r="H52" s="54"/>
      <c r="I52" s="80"/>
      <c r="J52" s="81"/>
      <c r="K52" s="81"/>
      <c r="L52" s="81"/>
      <c r="M52" s="86"/>
      <c r="N52" s="87"/>
      <c r="O52" s="87"/>
      <c r="P52" s="81"/>
      <c r="Q52" s="87"/>
      <c r="R52" s="87"/>
      <c r="S52" s="87"/>
      <c r="T52" s="87"/>
      <c r="U52" s="81"/>
      <c r="V52" s="81"/>
      <c r="W52" s="36"/>
      <c r="X52" s="35"/>
      <c r="Y52" s="35"/>
      <c r="Z52" s="3"/>
    </row>
    <row r="53" spans="1:26" ht="17.25" customHeight="1">
      <c r="A53" s="88" t="s">
        <v>27</v>
      </c>
      <c r="B53" s="75">
        <f>SUM(B34)</f>
        <v>405446134</v>
      </c>
      <c r="C53" s="89"/>
      <c r="D53" s="75">
        <f aca="true" t="shared" si="8" ref="D53:Y53">SUM(D34)</f>
        <v>405446134</v>
      </c>
      <c r="E53" s="75">
        <f t="shared" si="8"/>
        <v>0</v>
      </c>
      <c r="F53" s="75">
        <f t="shared" si="8"/>
        <v>0</v>
      </c>
      <c r="G53" s="75">
        <f t="shared" si="8"/>
        <v>0</v>
      </c>
      <c r="H53" s="75">
        <f t="shared" si="8"/>
        <v>0</v>
      </c>
      <c r="I53" s="75">
        <f t="shared" si="8"/>
        <v>405446134</v>
      </c>
      <c r="J53" s="115">
        <f t="shared" si="8"/>
        <v>16592305</v>
      </c>
      <c r="K53" s="115">
        <f t="shared" si="8"/>
        <v>16592305</v>
      </c>
      <c r="L53" s="75">
        <f t="shared" si="8"/>
        <v>405446134</v>
      </c>
      <c r="M53" s="75">
        <f t="shared" si="8"/>
        <v>83163035.06</v>
      </c>
      <c r="N53" s="75">
        <f t="shared" si="8"/>
        <v>99734798.67</v>
      </c>
      <c r="O53" s="75">
        <f t="shared" si="8"/>
        <v>95272972.94999999</v>
      </c>
      <c r="P53" s="75">
        <f t="shared" si="8"/>
        <v>120062672.52000001</v>
      </c>
      <c r="Q53" s="75">
        <f t="shared" si="8"/>
        <v>398233479.2</v>
      </c>
      <c r="R53" s="75">
        <f t="shared" si="8"/>
        <v>82830638.39999999</v>
      </c>
      <c r="S53" s="75">
        <f t="shared" si="8"/>
        <v>98628852.44</v>
      </c>
      <c r="T53" s="75">
        <f t="shared" si="8"/>
        <v>86974335.08000001</v>
      </c>
      <c r="U53" s="75">
        <f t="shared" si="8"/>
        <v>129799653.28000002</v>
      </c>
      <c r="V53" s="75">
        <f t="shared" si="8"/>
        <v>398233479.2</v>
      </c>
      <c r="W53" s="75">
        <f t="shared" si="8"/>
        <v>0</v>
      </c>
      <c r="X53" s="75">
        <f t="shared" si="8"/>
        <v>7212654.800000034</v>
      </c>
      <c r="Y53" s="75">
        <f t="shared" si="8"/>
        <v>0</v>
      </c>
      <c r="Z53" s="3"/>
    </row>
    <row r="54" spans="1:26" ht="8.25" customHeight="1" thickBot="1">
      <c r="A54" s="66"/>
      <c r="B54" s="15"/>
      <c r="C54" s="15"/>
      <c r="D54" s="15"/>
      <c r="E54" s="15"/>
      <c r="F54" s="15"/>
      <c r="G54" s="15"/>
      <c r="H54" s="15"/>
      <c r="I54" s="90"/>
      <c r="J54" s="91"/>
      <c r="K54" s="91"/>
      <c r="L54" s="91"/>
      <c r="M54" s="92"/>
      <c r="N54" s="93"/>
      <c r="O54" s="93"/>
      <c r="P54" s="94"/>
      <c r="Q54" s="93"/>
      <c r="R54" s="93"/>
      <c r="S54" s="93"/>
      <c r="T54" s="94"/>
      <c r="U54" s="95"/>
      <c r="V54" s="95"/>
      <c r="W54" s="96"/>
      <c r="X54" s="97"/>
      <c r="Y54" s="97"/>
      <c r="Z54" s="3"/>
    </row>
    <row r="55" spans="1:26" ht="9" customHeight="1">
      <c r="A55" s="98"/>
      <c r="B55" s="13"/>
      <c r="C55" s="13"/>
      <c r="D55" s="13"/>
      <c r="E55" s="13"/>
      <c r="F55" s="13"/>
      <c r="G55" s="13"/>
      <c r="H55" s="13"/>
      <c r="I55" s="99"/>
      <c r="J55" s="99"/>
      <c r="K55" s="99"/>
      <c r="L55" s="99"/>
      <c r="M55" s="100"/>
      <c r="N55" s="100"/>
      <c r="O55" s="100"/>
      <c r="P55" s="101"/>
      <c r="Q55" s="100"/>
      <c r="R55" s="100"/>
      <c r="S55" s="100"/>
      <c r="T55" s="101"/>
      <c r="U55" s="102"/>
      <c r="V55" s="102"/>
      <c r="W55" s="12"/>
      <c r="X55" s="12"/>
      <c r="Y55" s="103"/>
      <c r="Z55" s="3"/>
    </row>
    <row r="56" spans="1:26" ht="22.5" customHeight="1">
      <c r="A56" s="104"/>
      <c r="B56" s="10"/>
      <c r="C56" s="18" t="s">
        <v>20</v>
      </c>
      <c r="D56" s="18"/>
      <c r="E56" s="18"/>
      <c r="F56" s="18"/>
      <c r="G56" s="18"/>
      <c r="H56" s="18"/>
      <c r="I56" s="18"/>
      <c r="J56" s="10"/>
      <c r="K56" s="18"/>
      <c r="L56" s="18"/>
      <c r="M56" s="18" t="s">
        <v>20</v>
      </c>
      <c r="N56" s="10"/>
      <c r="O56" s="10"/>
      <c r="P56" s="10"/>
      <c r="Q56" s="111" t="s">
        <v>0</v>
      </c>
      <c r="R56" s="18"/>
      <c r="S56" s="10"/>
      <c r="T56" s="10"/>
      <c r="U56" s="10"/>
      <c r="V56" s="18"/>
      <c r="W56" s="105"/>
      <c r="X56" s="10"/>
      <c r="Y56" s="17"/>
      <c r="Z56" s="3"/>
    </row>
    <row r="57" spans="1:26" ht="16.5" customHeight="1">
      <c r="A57" s="106"/>
      <c r="B57" s="10"/>
      <c r="C57" s="10"/>
      <c r="D57" s="107"/>
      <c r="E57" s="107"/>
      <c r="F57" s="107"/>
      <c r="G57" s="10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7"/>
      <c r="Z57" s="3"/>
    </row>
    <row r="58" spans="1:26" ht="12.75">
      <c r="A58" s="106"/>
      <c r="B58" s="10"/>
      <c r="C58" s="108" t="s">
        <v>62</v>
      </c>
      <c r="D58" s="109"/>
      <c r="E58" s="14"/>
      <c r="F58" s="14"/>
      <c r="G58" s="14"/>
      <c r="H58" s="110" t="s">
        <v>26</v>
      </c>
      <c r="I58" s="105"/>
      <c r="J58" s="10"/>
      <c r="K58" s="10"/>
      <c r="L58" s="10"/>
      <c r="M58" s="108" t="s">
        <v>63</v>
      </c>
      <c r="N58" s="10"/>
      <c r="O58" s="10"/>
      <c r="P58" s="10"/>
      <c r="Q58" s="10"/>
      <c r="R58" s="137" t="s">
        <v>64</v>
      </c>
      <c r="S58" s="137"/>
      <c r="T58" s="137"/>
      <c r="U58" s="137"/>
      <c r="V58" s="10"/>
      <c r="W58" s="10"/>
      <c r="X58" s="10"/>
      <c r="Y58" s="17"/>
      <c r="Z58" s="3"/>
    </row>
    <row r="59" spans="1:33" ht="12.75" customHeight="1">
      <c r="A59" s="106"/>
      <c r="B59" s="10"/>
      <c r="C59" s="18" t="s">
        <v>12</v>
      </c>
      <c r="D59" s="9"/>
      <c r="E59" s="18"/>
      <c r="F59" s="18"/>
      <c r="G59" s="18"/>
      <c r="H59" s="18" t="s">
        <v>12</v>
      </c>
      <c r="I59" s="18"/>
      <c r="J59" s="10"/>
      <c r="K59" s="18"/>
      <c r="L59" s="18"/>
      <c r="M59" s="18" t="s">
        <v>13</v>
      </c>
      <c r="N59" s="10"/>
      <c r="O59" s="10"/>
      <c r="P59" s="10"/>
      <c r="Q59" s="10"/>
      <c r="R59" s="18"/>
      <c r="S59" s="138" t="s">
        <v>28</v>
      </c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"/>
      <c r="AG59" s="1"/>
    </row>
    <row r="60" spans="1:26" ht="13.5" thickBot="1">
      <c r="A60" s="118"/>
      <c r="B60" s="7"/>
      <c r="C60" s="119" t="s">
        <v>43</v>
      </c>
      <c r="D60" s="7"/>
      <c r="E60" s="120"/>
      <c r="F60" s="120"/>
      <c r="G60" s="120"/>
      <c r="H60" s="120" t="s">
        <v>29</v>
      </c>
      <c r="I60" s="120"/>
      <c r="J60" s="7"/>
      <c r="K60" s="120"/>
      <c r="L60" s="120"/>
      <c r="M60" s="119" t="s">
        <v>43</v>
      </c>
      <c r="N60" s="7"/>
      <c r="O60" s="7"/>
      <c r="P60" s="7"/>
      <c r="Q60" s="7"/>
      <c r="R60" s="119"/>
      <c r="S60" s="7"/>
      <c r="T60" s="119"/>
      <c r="U60" s="7"/>
      <c r="V60" s="119"/>
      <c r="W60" s="121"/>
      <c r="X60" s="7"/>
      <c r="Y60" s="8"/>
      <c r="Z60" s="3"/>
    </row>
    <row r="61" spans="1:26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1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3"/>
    </row>
    <row r="62" spans="1:26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10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3"/>
    </row>
    <row r="63" spans="1:26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3"/>
    </row>
    <row r="64" spans="1:26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3"/>
    </row>
    <row r="65" spans="1:26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3"/>
    </row>
    <row r="66" spans="1:26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10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"/>
    </row>
    <row r="67" spans="1:26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10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3"/>
    </row>
    <row r="68" spans="1:26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10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3"/>
    </row>
    <row r="69" spans="1:26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10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3"/>
    </row>
    <row r="70" spans="1:2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3"/>
    </row>
    <row r="71" spans="1:25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5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5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5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5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5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5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</sheetData>
  <sheetProtection/>
  <mergeCells count="35">
    <mergeCell ref="R9:R11"/>
    <mergeCell ref="S9:S11"/>
    <mergeCell ref="Y9:Y11"/>
    <mergeCell ref="T9:T11"/>
    <mergeCell ref="R58:U58"/>
    <mergeCell ref="S59:AE59"/>
    <mergeCell ref="B9:B11"/>
    <mergeCell ref="C9:C11"/>
    <mergeCell ref="D9:D11"/>
    <mergeCell ref="M9:M11"/>
    <mergeCell ref="X9:X11"/>
    <mergeCell ref="F9:F11"/>
    <mergeCell ref="K9:K11"/>
    <mergeCell ref="V9:V11"/>
    <mergeCell ref="E9:E11"/>
    <mergeCell ref="Q9:Q11"/>
    <mergeCell ref="E8:L8"/>
    <mergeCell ref="O9:O11"/>
    <mergeCell ref="P9:P11"/>
    <mergeCell ref="J9:J11"/>
    <mergeCell ref="H9:H11"/>
    <mergeCell ref="L9:L11"/>
    <mergeCell ref="G9:G11"/>
    <mergeCell ref="I9:I11"/>
    <mergeCell ref="N9:N11"/>
    <mergeCell ref="W1:Y1"/>
    <mergeCell ref="W8:Y8"/>
    <mergeCell ref="W9:W11"/>
    <mergeCell ref="A8:A11"/>
    <mergeCell ref="M8:Q8"/>
    <mergeCell ref="R8:V8"/>
    <mergeCell ref="A2:Y2"/>
    <mergeCell ref="A3:Y3"/>
    <mergeCell ref="U9:U11"/>
    <mergeCell ref="B8:D8"/>
  </mergeCells>
  <printOptions horizontalCentered="1"/>
  <pageMargins left="0.62" right="0.51" top="0.25" bottom="0" header="0.19" footer="0"/>
  <pageSetup orientation="landscape" paperSize="145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azure</cp:lastModifiedBy>
  <cp:lastPrinted>2014-01-20T10:43:43Z</cp:lastPrinted>
  <dcterms:created xsi:type="dcterms:W3CDTF">2011-05-06T08:22:34Z</dcterms:created>
  <dcterms:modified xsi:type="dcterms:W3CDTF">2014-01-21T08:37:40Z</dcterms:modified>
  <cp:category/>
  <cp:version/>
  <cp:contentType/>
  <cp:contentStatus/>
</cp:coreProperties>
</file>